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d.docs.live.net/ddb91bb485bc942d/デスクトップ/matsui/"/>
    </mc:Choice>
  </mc:AlternateContent>
  <xr:revisionPtr revIDLastSave="14338" documentId="13_ncr:1_{21EE92B9-B9BE-4612-A76B-3E82086C8151}" xr6:coauthVersionLast="47" xr6:coauthVersionMax="47" xr10:uidLastSave="{54208CB0-B659-4FEF-B925-6F04B66F051B}"/>
  <bookViews>
    <workbookView xWindow="-120" yWindow="-120" windowWidth="38640" windowHeight="15720" tabRatio="840" xr2:uid="{E1C2DC3A-9C59-43CA-9FF4-85326899BCA4}"/>
  </bookViews>
  <sheets>
    <sheet name="デイトレ集計" sheetId="139" r:id="rId1"/>
    <sheet name="matsui" sheetId="236" r:id="rId2"/>
    <sheet name="祝祭日" sheetId="234" r:id="rId3"/>
    <sheet name="使い方" sheetId="237" r:id="rId4"/>
  </sheets>
  <definedNames>
    <definedName name="ExternalData_1" localSheetId="1" hidden="1">matsui!$A$1:$AB$61</definedName>
    <definedName name="祝祭日">祝祭日!$A$2:$A$62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39" l="1"/>
  <c r="B8" i="139"/>
  <c r="B15" i="139"/>
  <c r="B14" i="139"/>
  <c r="B71" i="139"/>
  <c r="B70" i="139"/>
  <c r="B69" i="139"/>
  <c r="B68" i="139"/>
  <c r="AL15" i="139"/>
  <c r="AL14" i="139"/>
  <c r="AI15" i="139"/>
  <c r="AI14" i="139"/>
  <c r="AF15" i="139"/>
  <c r="AF14" i="139"/>
  <c r="AC15" i="139"/>
  <c r="AC14" i="139"/>
  <c r="Z15" i="139"/>
  <c r="Z14" i="139"/>
  <c r="W15" i="139"/>
  <c r="W14" i="139"/>
  <c r="T15" i="139"/>
  <c r="T14" i="139"/>
  <c r="Q15" i="139"/>
  <c r="Q14" i="139"/>
  <c r="N15" i="139"/>
  <c r="N14" i="139"/>
  <c r="K15" i="139"/>
  <c r="K14" i="139"/>
  <c r="H15" i="139"/>
  <c r="H14" i="139"/>
  <c r="E15" i="139"/>
  <c r="E14" i="139"/>
  <c r="AL74" i="139"/>
  <c r="AL12" i="139" s="1"/>
  <c r="AI74" i="139"/>
  <c r="AI12" i="139" s="1"/>
  <c r="AF74" i="139"/>
  <c r="AF12" i="139" s="1"/>
  <c r="AC74" i="139"/>
  <c r="AC12" i="139" s="1"/>
  <c r="Z74" i="139"/>
  <c r="Z12" i="139" s="1"/>
  <c r="W74" i="139"/>
  <c r="W12" i="139" s="1"/>
  <c r="T74" i="139"/>
  <c r="T12" i="139" s="1"/>
  <c r="Q74" i="139"/>
  <c r="Q12" i="139" s="1"/>
  <c r="N74" i="139"/>
  <c r="N12" i="139" s="1"/>
  <c r="K74" i="139"/>
  <c r="K12" i="139" s="1"/>
  <c r="H74" i="139"/>
  <c r="H12" i="139" s="1"/>
  <c r="E74" i="139"/>
  <c r="E12" i="139" s="1"/>
  <c r="AL73" i="139"/>
  <c r="AL11" i="139" s="1"/>
  <c r="AI73" i="139"/>
  <c r="AI11" i="139" s="1"/>
  <c r="AF73" i="139"/>
  <c r="AF11" i="139" s="1"/>
  <c r="AC73" i="139"/>
  <c r="AC11" i="139" s="1"/>
  <c r="Z73" i="139"/>
  <c r="Z11" i="139" s="1"/>
  <c r="W73" i="139"/>
  <c r="W11" i="139" s="1"/>
  <c r="T73" i="139"/>
  <c r="T11" i="139" s="1"/>
  <c r="Q73" i="139"/>
  <c r="Q11" i="139" s="1"/>
  <c r="N73" i="139"/>
  <c r="N11" i="139" s="1"/>
  <c r="K73" i="139"/>
  <c r="K11" i="139" s="1"/>
  <c r="H73" i="139"/>
  <c r="H11" i="139" s="1"/>
  <c r="E73" i="139"/>
  <c r="E11" i="139" s="1"/>
  <c r="AL71" i="139"/>
  <c r="AI71" i="139"/>
  <c r="AF71" i="139"/>
  <c r="AC71" i="139"/>
  <c r="Z71" i="139"/>
  <c r="W71" i="139"/>
  <c r="T71" i="139"/>
  <c r="Q71" i="139"/>
  <c r="N71" i="139"/>
  <c r="K71" i="139"/>
  <c r="H71" i="139"/>
  <c r="E71" i="139"/>
  <c r="AL70" i="139"/>
  <c r="AI70" i="139"/>
  <c r="AF70" i="139"/>
  <c r="AC70" i="139"/>
  <c r="Z70" i="139"/>
  <c r="W70" i="139"/>
  <c r="T70" i="139"/>
  <c r="Q70" i="139"/>
  <c r="N70" i="139"/>
  <c r="K70" i="139"/>
  <c r="H70" i="139"/>
  <c r="E70" i="139"/>
  <c r="AL69" i="139"/>
  <c r="AI69" i="139"/>
  <c r="AF69" i="139"/>
  <c r="AC69" i="139"/>
  <c r="Z69" i="139"/>
  <c r="W69" i="139"/>
  <c r="T69" i="139"/>
  <c r="Q69" i="139"/>
  <c r="N69" i="139"/>
  <c r="K69" i="139"/>
  <c r="H69" i="139"/>
  <c r="E69" i="139"/>
  <c r="AL68" i="139"/>
  <c r="AI68" i="139"/>
  <c r="AF68" i="139"/>
  <c r="AC68" i="139"/>
  <c r="Z68" i="139"/>
  <c r="W68" i="139"/>
  <c r="T68" i="139"/>
  <c r="Q68" i="139"/>
  <c r="N68" i="139"/>
  <c r="K68" i="139"/>
  <c r="H68" i="139"/>
  <c r="E68" i="139"/>
  <c r="A3" i="139"/>
  <c r="CL47" i="139"/>
  <c r="CK47" i="139"/>
  <c r="CJ47" i="139"/>
  <c r="CI47" i="139"/>
  <c r="CH47" i="139"/>
  <c r="CG47" i="139"/>
  <c r="CF47" i="139"/>
  <c r="CE47" i="139"/>
  <c r="CD47" i="139"/>
  <c r="CC47" i="139"/>
  <c r="CB47" i="139"/>
  <c r="CA47" i="139"/>
  <c r="BY47" i="139"/>
  <c r="BX47" i="139"/>
  <c r="BW47" i="139"/>
  <c r="BV47" i="139"/>
  <c r="BU47" i="139"/>
  <c r="BT47" i="139"/>
  <c r="BS47" i="139"/>
  <c r="BR47" i="139"/>
  <c r="BQ47" i="139"/>
  <c r="BP47" i="139"/>
  <c r="BO47" i="139"/>
  <c r="BN47" i="139"/>
  <c r="BL47" i="139"/>
  <c r="BK47" i="139"/>
  <c r="BJ47" i="139"/>
  <c r="BI47" i="139"/>
  <c r="BH47" i="139"/>
  <c r="BG47" i="139"/>
  <c r="BF47" i="139"/>
  <c r="BE47" i="139"/>
  <c r="BD47" i="139"/>
  <c r="BC47" i="139"/>
  <c r="BB47" i="139"/>
  <c r="BA47" i="139"/>
  <c r="AY47" i="139"/>
  <c r="AX47" i="139"/>
  <c r="AW47" i="139"/>
  <c r="AV47" i="139"/>
  <c r="AU47" i="139"/>
  <c r="AT47" i="139"/>
  <c r="AS47" i="139"/>
  <c r="AR47" i="139"/>
  <c r="AQ47" i="139"/>
  <c r="AP47" i="139"/>
  <c r="AO47" i="139"/>
  <c r="AN47" i="139"/>
  <c r="A51" i="139"/>
  <c r="A50" i="139"/>
  <c r="A49" i="139"/>
  <c r="A48" i="139"/>
  <c r="CL14" i="139"/>
  <c r="CK14" i="139"/>
  <c r="CJ14" i="139"/>
  <c r="CI14" i="139"/>
  <c r="CH14" i="139"/>
  <c r="CG14" i="139"/>
  <c r="CF14" i="139"/>
  <c r="CE14" i="139"/>
  <c r="CD14" i="139"/>
  <c r="CC14" i="139"/>
  <c r="CB14" i="139"/>
  <c r="CA14" i="139"/>
  <c r="BY14" i="139"/>
  <c r="BX14" i="139"/>
  <c r="BW14" i="139"/>
  <c r="BV14" i="139"/>
  <c r="BU14" i="139"/>
  <c r="BT14" i="139"/>
  <c r="BS14" i="139"/>
  <c r="BR14" i="139"/>
  <c r="BQ14" i="139"/>
  <c r="BP14" i="139"/>
  <c r="BO14" i="139"/>
  <c r="BN14" i="139"/>
  <c r="D2" i="234"/>
  <c r="B2" i="234" s="1"/>
  <c r="A2" i="234" s="1"/>
  <c r="C2" i="234"/>
  <c r="D3" i="234"/>
  <c r="B3" i="234" s="1"/>
  <c r="C3" i="234"/>
  <c r="D4" i="234"/>
  <c r="B4" i="234" s="1"/>
  <c r="C4" i="234"/>
  <c r="D5" i="234"/>
  <c r="B5" i="234" s="1"/>
  <c r="C5" i="234" s="1"/>
  <c r="D6" i="234"/>
  <c r="B6" i="234" s="1"/>
  <c r="A6" i="234" s="1"/>
  <c r="C6" i="234"/>
  <c r="D7" i="234"/>
  <c r="B7" i="234" s="1"/>
  <c r="A7" i="234" s="1"/>
  <c r="C7" i="234"/>
  <c r="D8" i="234"/>
  <c r="B8" i="234" s="1"/>
  <c r="A8" i="234" s="1"/>
  <c r="C8" i="234"/>
  <c r="D9" i="234"/>
  <c r="B9" i="234" s="1"/>
  <c r="A9" i="234" s="1"/>
  <c r="C9" i="234"/>
  <c r="D10" i="234"/>
  <c r="B10" i="234" s="1"/>
  <c r="A10" i="234" s="1"/>
  <c r="C10" i="234"/>
  <c r="D11" i="234"/>
  <c r="B11" i="234" s="1"/>
  <c r="A11" i="234" s="1"/>
  <c r="C11" i="234"/>
  <c r="D12" i="234"/>
  <c r="B12" i="234" s="1"/>
  <c r="A12" i="234" s="1"/>
  <c r="C12" i="234"/>
  <c r="D13" i="234"/>
  <c r="B13" i="234" s="1"/>
  <c r="C13" i="234" s="1"/>
  <c r="D14" i="234"/>
  <c r="B14" i="234" s="1"/>
  <c r="A14" i="234" s="1"/>
  <c r="C14" i="234"/>
  <c r="D15" i="234"/>
  <c r="B15" i="234" s="1"/>
  <c r="C15" i="234" s="1"/>
  <c r="A15" i="234" s="1"/>
  <c r="D16" i="234"/>
  <c r="B16" i="234" s="1"/>
  <c r="A16" i="234" s="1"/>
  <c r="C16" i="234"/>
  <c r="D17" i="234"/>
  <c r="B17" i="234" s="1"/>
  <c r="C17" i="234" s="1"/>
  <c r="A17" i="234" s="1"/>
  <c r="D18" i="234"/>
  <c r="B18" i="234" s="1"/>
  <c r="A18" i="234" s="1"/>
  <c r="C18" i="234"/>
  <c r="D19" i="234"/>
  <c r="B19" i="234" s="1"/>
  <c r="A19" i="234" s="1"/>
  <c r="C19" i="234"/>
  <c r="D20" i="234"/>
  <c r="B20" i="234" s="1"/>
  <c r="C20" i="234"/>
  <c r="D23" i="234"/>
  <c r="B23" i="234" s="1"/>
  <c r="A23" i="234" s="1"/>
  <c r="C23" i="234"/>
  <c r="D24" i="234"/>
  <c r="B24" i="234" s="1"/>
  <c r="C24" i="234"/>
  <c r="D25" i="234"/>
  <c r="B25" i="234" s="1"/>
  <c r="C25" i="234"/>
  <c r="D26" i="234"/>
  <c r="B26" i="234" s="1"/>
  <c r="C26" i="234" s="1"/>
  <c r="A26" i="234" s="1"/>
  <c r="D27" i="234"/>
  <c r="B27" i="234" s="1"/>
  <c r="A27" i="234" s="1"/>
  <c r="C27" i="234"/>
  <c r="D28" i="234"/>
  <c r="B28" i="234" s="1"/>
  <c r="A28" i="234" s="1"/>
  <c r="C28" i="234"/>
  <c r="D29" i="234"/>
  <c r="B29" i="234" s="1"/>
  <c r="A29" i="234" s="1"/>
  <c r="C29" i="234"/>
  <c r="D30" i="234"/>
  <c r="B30" i="234" s="1"/>
  <c r="A30" i="234" s="1"/>
  <c r="C30" i="234"/>
  <c r="D31" i="234"/>
  <c r="B31" i="234" s="1"/>
  <c r="A31" i="234" s="1"/>
  <c r="C31" i="234"/>
  <c r="D32" i="234"/>
  <c r="B32" i="234" s="1"/>
  <c r="A32" i="234" s="1"/>
  <c r="C32" i="234"/>
  <c r="D33" i="234"/>
  <c r="B33" i="234" s="1"/>
  <c r="A33" i="234" s="1"/>
  <c r="C33" i="234"/>
  <c r="D34" i="234"/>
  <c r="B34" i="234" s="1"/>
  <c r="C34" i="234" s="1"/>
  <c r="A34" i="234" s="1"/>
  <c r="D35" i="234"/>
  <c r="B35" i="234" s="1"/>
  <c r="A35" i="234" s="1"/>
  <c r="C35" i="234"/>
  <c r="D36" i="234"/>
  <c r="B36" i="234" s="1"/>
  <c r="C36" i="234" s="1"/>
  <c r="A36" i="234" s="1"/>
  <c r="D37" i="234"/>
  <c r="B37" i="234" s="1"/>
  <c r="A37" i="234" s="1"/>
  <c r="C37" i="234"/>
  <c r="D38" i="234"/>
  <c r="B38" i="234" s="1"/>
  <c r="C38" i="234" s="1"/>
  <c r="A38" i="234" s="1"/>
  <c r="D39" i="234"/>
  <c r="B39" i="234" s="1"/>
  <c r="A39" i="234" s="1"/>
  <c r="C39" i="234"/>
  <c r="D40" i="234"/>
  <c r="B40" i="234" s="1"/>
  <c r="A40" i="234" s="1"/>
  <c r="C40" i="234"/>
  <c r="D41" i="234"/>
  <c r="B41" i="234" s="1"/>
  <c r="C41" i="234"/>
  <c r="D44" i="234"/>
  <c r="B44" i="234" s="1"/>
  <c r="A44" i="234" s="1"/>
  <c r="C44" i="234"/>
  <c r="D45" i="234"/>
  <c r="A45" i="234" s="1"/>
  <c r="C45" i="234"/>
  <c r="D46" i="234"/>
  <c r="B46" i="234" s="1"/>
  <c r="C46" i="234"/>
  <c r="D47" i="234"/>
  <c r="B47" i="234" s="1"/>
  <c r="C47" i="234" s="1"/>
  <c r="A47" i="234" s="1"/>
  <c r="D48" i="234"/>
  <c r="B48" i="234" s="1"/>
  <c r="A48" i="234" s="1"/>
  <c r="C48" i="234"/>
  <c r="D49" i="234"/>
  <c r="B49" i="234" s="1"/>
  <c r="A49" i="234" s="1"/>
  <c r="C49" i="234"/>
  <c r="D50" i="234"/>
  <c r="B50" i="234" s="1"/>
  <c r="A50" i="234" s="1"/>
  <c r="C50" i="234"/>
  <c r="D51" i="234"/>
  <c r="B51" i="234" s="1"/>
  <c r="A51" i="234" s="1"/>
  <c r="C51" i="234"/>
  <c r="D52" i="234"/>
  <c r="B52" i="234" s="1"/>
  <c r="A52" i="234" s="1"/>
  <c r="C52" i="234"/>
  <c r="D53" i="234"/>
  <c r="B53" i="234" s="1"/>
  <c r="A53" i="234" s="1"/>
  <c r="C53" i="234"/>
  <c r="D54" i="234"/>
  <c r="B54" i="234" s="1"/>
  <c r="A54" i="234" s="1"/>
  <c r="C54" i="234"/>
  <c r="D55" i="234"/>
  <c r="B55" i="234" s="1"/>
  <c r="C55" i="234" s="1"/>
  <c r="D56" i="234"/>
  <c r="B56" i="234" s="1"/>
  <c r="A56" i="234" s="1"/>
  <c r="C56" i="234"/>
  <c r="D57" i="234"/>
  <c r="B57" i="234" s="1"/>
  <c r="C57" i="234" s="1"/>
  <c r="D58" i="234"/>
  <c r="B58" i="234" s="1"/>
  <c r="A58" i="234" s="1"/>
  <c r="C58" i="234"/>
  <c r="D59" i="234"/>
  <c r="B59" i="234" s="1"/>
  <c r="C59" i="234" s="1"/>
  <c r="A59" i="234" s="1"/>
  <c r="D60" i="234"/>
  <c r="B60" i="234" s="1"/>
  <c r="A60" i="234" s="1"/>
  <c r="C60" i="234"/>
  <c r="D61" i="234"/>
  <c r="B61" i="234" s="1"/>
  <c r="A61" i="234" s="1"/>
  <c r="C61" i="234"/>
  <c r="W8" i="139" l="1"/>
  <c r="AF8" i="139"/>
  <c r="AI8" i="139"/>
  <c r="W9" i="139"/>
  <c r="Q9" i="139"/>
  <c r="Q10" i="139"/>
  <c r="AC9" i="139"/>
  <c r="AI9" i="139"/>
  <c r="AL9" i="139"/>
  <c r="W10" i="139"/>
  <c r="K9" i="139"/>
  <c r="T9" i="139"/>
  <c r="Z9" i="139"/>
  <c r="AC10" i="139"/>
  <c r="K10" i="139"/>
  <c r="AC8" i="139"/>
  <c r="N10" i="139"/>
  <c r="Z10" i="139"/>
  <c r="Q8" i="139"/>
  <c r="E9" i="139"/>
  <c r="H9" i="139"/>
  <c r="N9" i="139"/>
  <c r="Z8" i="139"/>
  <c r="H10" i="139"/>
  <c r="H8" i="139"/>
  <c r="AF9" i="139"/>
  <c r="AF10" i="139"/>
  <c r="K8" i="139"/>
  <c r="N8" i="139"/>
  <c r="AL8" i="139"/>
  <c r="T8" i="139"/>
  <c r="T10" i="139"/>
  <c r="E10" i="139"/>
  <c r="E8" i="139"/>
  <c r="AL10" i="139"/>
  <c r="AI10" i="139"/>
  <c r="T50" i="139"/>
  <c r="Q50" i="139"/>
  <c r="Z48" i="139"/>
  <c r="N50" i="139"/>
  <c r="AL51" i="139"/>
  <c r="AL49" i="139"/>
  <c r="K49" i="139"/>
  <c r="AI50" i="139"/>
  <c r="T49" i="139"/>
  <c r="H51" i="139"/>
  <c r="AF50" i="139"/>
  <c r="Q49" i="139"/>
  <c r="W49" i="139"/>
  <c r="K51" i="139"/>
  <c r="Z49" i="139"/>
  <c r="N51" i="139"/>
  <c r="AL48" i="139"/>
  <c r="AC49" i="139"/>
  <c r="H48" i="139"/>
  <c r="AF49" i="139"/>
  <c r="T51" i="139"/>
  <c r="AF48" i="139"/>
  <c r="AC50" i="139"/>
  <c r="N49" i="139"/>
  <c r="E51" i="139"/>
  <c r="Q51" i="139"/>
  <c r="K48" i="139"/>
  <c r="AI49" i="139"/>
  <c r="W51" i="139"/>
  <c r="N48" i="139"/>
  <c r="T48" i="139"/>
  <c r="H50" i="139"/>
  <c r="AF51" i="139"/>
  <c r="AI48" i="139"/>
  <c r="Z50" i="139"/>
  <c r="E49" i="139"/>
  <c r="H49" i="139"/>
  <c r="AL50" i="139"/>
  <c r="E48" i="139"/>
  <c r="Q48" i="139"/>
  <c r="AC51" i="139"/>
  <c r="W48" i="139"/>
  <c r="K50" i="139"/>
  <c r="AI51" i="139"/>
  <c r="AC48" i="139"/>
  <c r="W50" i="139"/>
  <c r="Z51" i="139"/>
  <c r="E50" i="139"/>
  <c r="A4" i="234"/>
  <c r="A3" i="234"/>
  <c r="A5" i="234"/>
  <c r="A13" i="234"/>
  <c r="A25" i="234"/>
  <c r="A24" i="234"/>
  <c r="A20" i="234"/>
  <c r="A41" i="234"/>
  <c r="B45" i="234"/>
  <c r="A46" i="234"/>
  <c r="A55" i="234"/>
  <c r="A57" i="234"/>
  <c r="D62" i="234"/>
  <c r="B62" i="234" s="1"/>
  <c r="C62" i="234"/>
  <c r="W7" i="139" l="1"/>
  <c r="Q7" i="139"/>
  <c r="AC7" i="139"/>
  <c r="AI7" i="139"/>
  <c r="AL7" i="139"/>
  <c r="AF7" i="139"/>
  <c r="Z7" i="139"/>
  <c r="K7" i="139"/>
  <c r="T7" i="139"/>
  <c r="E7" i="139"/>
  <c r="AF24" i="139"/>
  <c r="CJ24" i="139" s="1" a="1"/>
  <c r="CJ24" i="139" s="1"/>
  <c r="N7" i="139"/>
  <c r="H7" i="139"/>
  <c r="W32" i="139"/>
  <c r="CG32" i="139" s="1" a="1"/>
  <c r="CG32" i="139" s="1"/>
  <c r="H26" i="139"/>
  <c r="CB26" i="139" s="1" a="1"/>
  <c r="CB26" i="139" s="1"/>
  <c r="AI18" i="139"/>
  <c r="CK18" i="139" s="1" a="1"/>
  <c r="CK18" i="139" s="1"/>
  <c r="Q20" i="139"/>
  <c r="CE20" i="139" s="1" a="1"/>
  <c r="CE20" i="139" s="1"/>
  <c r="Q19" i="139"/>
  <c r="CE19" i="139" s="1" a="1"/>
  <c r="CE19" i="139" s="1"/>
  <c r="N44" i="139"/>
  <c r="CD44" i="139" s="1" a="1"/>
  <c r="CD44" i="139" s="1"/>
  <c r="AC38" i="139"/>
  <c r="CI38" i="139" s="1" a="1"/>
  <c r="CI38" i="139" s="1"/>
  <c r="E24" i="139"/>
  <c r="CA24" i="139" s="1" a="1"/>
  <c r="CA24" i="139" s="1"/>
  <c r="AC33" i="139"/>
  <c r="CI33" i="139" s="1" a="1"/>
  <c r="CI33" i="139" s="1"/>
  <c r="Q18" i="139"/>
  <c r="CE18" i="139" s="1" a="1"/>
  <c r="CE18" i="139" s="1"/>
  <c r="E18" i="139"/>
  <c r="CA18" i="139" s="1" a="1"/>
  <c r="CA18" i="139" s="1"/>
  <c r="E17" i="139"/>
  <c r="CA17" i="139" s="1" a="1"/>
  <c r="CA17" i="139" s="1"/>
  <c r="K35" i="139"/>
  <c r="CC35" i="139" s="1" a="1"/>
  <c r="CC35" i="139" s="1"/>
  <c r="AI38" i="139"/>
  <c r="CK38" i="139" s="1" a="1"/>
  <c r="CK38" i="139" s="1"/>
  <c r="AL46" i="139"/>
  <c r="Z26" i="139"/>
  <c r="CH26" i="139" s="1" a="1"/>
  <c r="CH26" i="139" s="1"/>
  <c r="H38" i="139"/>
  <c r="CB38" i="139" s="1" a="1"/>
  <c r="CB38" i="139" s="1"/>
  <c r="A62" i="234"/>
  <c r="AF21" i="139" s="1"/>
  <c r="AF45" i="139" l="1"/>
  <c r="AF37" i="139"/>
  <c r="AF35" i="139"/>
  <c r="CJ35" i="139" s="1" a="1"/>
  <c r="CJ35" i="139" s="1"/>
  <c r="AF32" i="139"/>
  <c r="CJ32" i="139" s="1" a="1"/>
  <c r="CJ32" i="139" s="1"/>
  <c r="AF22" i="139"/>
  <c r="CJ22" i="139" s="1" a="1"/>
  <c r="CJ22" i="139" s="1"/>
  <c r="AF44" i="139"/>
  <c r="CJ44" i="139" s="1" a="1"/>
  <c r="CJ44" i="139" s="1"/>
  <c r="AF46" i="139"/>
  <c r="CJ46" i="139" s="1" a="1"/>
  <c r="CJ46" i="139" s="1"/>
  <c r="AF23" i="139"/>
  <c r="CJ23" i="139" s="1" a="1"/>
  <c r="CJ23" i="139" s="1"/>
  <c r="AF29" i="139"/>
  <c r="CJ29" i="139" s="1" a="1"/>
  <c r="CJ29" i="139" s="1"/>
  <c r="AF28" i="139"/>
  <c r="CJ28" i="139" s="1" a="1"/>
  <c r="CJ28" i="139" s="1"/>
  <c r="AF39" i="139"/>
  <c r="CJ39" i="139" s="1" a="1"/>
  <c r="CJ39" i="139" s="1"/>
  <c r="AF34" i="139"/>
  <c r="CJ34" i="139" s="1" a="1"/>
  <c r="CJ34" i="139" s="1"/>
  <c r="AF20" i="139"/>
  <c r="CJ20" i="139" s="1" a="1"/>
  <c r="CJ20" i="139" s="1"/>
  <c r="AF31" i="139"/>
  <c r="CJ31" i="139" s="1" a="1"/>
  <c r="CJ31" i="139" s="1"/>
  <c r="AF26" i="139"/>
  <c r="CJ26" i="139" s="1" a="1"/>
  <c r="CJ26" i="139" s="1"/>
  <c r="AF36" i="139"/>
  <c r="CJ36" i="139" s="1" a="1"/>
  <c r="CJ36" i="139" s="1"/>
  <c r="AF40" i="139"/>
  <c r="CJ40" i="139" s="1" a="1"/>
  <c r="CJ40" i="139" s="1"/>
  <c r="AF42" i="139"/>
  <c r="CJ42" i="139" s="1" a="1"/>
  <c r="CJ42" i="139" s="1"/>
  <c r="AF17" i="139"/>
  <c r="CJ17" i="139" s="1" a="1"/>
  <c r="CJ17" i="139" s="1"/>
  <c r="AF41" i="139"/>
  <c r="CJ41" i="139" s="1" a="1"/>
  <c r="CJ41" i="139" s="1"/>
  <c r="AF18" i="139"/>
  <c r="CJ18" i="139" s="1" a="1"/>
  <c r="CJ18" i="139" s="1"/>
  <c r="AF43" i="139"/>
  <c r="CJ43" i="139" s="1" a="1"/>
  <c r="CJ43" i="139" s="1"/>
  <c r="AF27" i="139"/>
  <c r="CJ27" i="139" s="1" a="1"/>
  <c r="CJ27" i="139" s="1"/>
  <c r="AF38" i="139"/>
  <c r="CJ38" i="139" s="1" a="1"/>
  <c r="CJ38" i="139" s="1"/>
  <c r="AF33" i="139"/>
  <c r="CJ33" i="139" s="1" a="1"/>
  <c r="CJ33" i="139" s="1"/>
  <c r="AF19" i="139"/>
  <c r="CJ19" i="139" s="1" a="1"/>
  <c r="CJ19" i="139" s="1"/>
  <c r="AF30" i="139"/>
  <c r="CJ30" i="139" s="1" a="1"/>
  <c r="CJ30" i="139" s="1"/>
  <c r="AF16" i="139"/>
  <c r="AF25" i="139"/>
  <c r="CJ25" i="139" s="1" a="1"/>
  <c r="CJ25" i="139" s="1"/>
  <c r="Z23" i="139"/>
  <c r="CH23" i="139" s="1" a="1"/>
  <c r="CH23" i="139" s="1"/>
  <c r="T35" i="139"/>
  <c r="CF35" i="139" s="1" a="1"/>
  <c r="CF35" i="139" s="1"/>
  <c r="N17" i="139"/>
  <c r="CD17" i="139" s="1" a="1"/>
  <c r="CD17" i="139" s="1"/>
  <c r="AI27" i="139"/>
  <c r="CK27" i="139" s="1" a="1"/>
  <c r="CK27" i="139" s="1"/>
  <c r="T36" i="139"/>
  <c r="CF36" i="139" s="1" a="1"/>
  <c r="CF36" i="139" s="1"/>
  <c r="T27" i="139"/>
  <c r="CF27" i="139" s="1" a="1"/>
  <c r="CF27" i="139" s="1"/>
  <c r="T31" i="139"/>
  <c r="CF31" i="139" s="1" a="1"/>
  <c r="CF31" i="139" s="1"/>
  <c r="N43" i="139"/>
  <c r="CD43" i="139" s="1" a="1"/>
  <c r="CD43" i="139" s="1"/>
  <c r="AI41" i="139"/>
  <c r="CK41" i="139" s="1" a="1"/>
  <c r="CK41" i="139" s="1"/>
  <c r="K22" i="139"/>
  <c r="CC22" i="139" s="1" a="1"/>
  <c r="CC22" i="139" s="1"/>
  <c r="E31" i="139"/>
  <c r="CA31" i="139" s="1" a="1"/>
  <c r="CA31" i="139" s="1"/>
  <c r="AC32" i="139"/>
  <c r="Z25" i="139"/>
  <c r="K28" i="139"/>
  <c r="CC28" i="139" s="1" a="1"/>
  <c r="CC28" i="139" s="1"/>
  <c r="AI29" i="139"/>
  <c r="CK29" i="139" s="1" a="1"/>
  <c r="CK29" i="139" s="1"/>
  <c r="Q22" i="139"/>
  <c r="CE22" i="139" s="1" a="1"/>
  <c r="CE22" i="139" s="1"/>
  <c r="T34" i="139"/>
  <c r="CF34" i="139" s="1" a="1"/>
  <c r="CF34" i="139" s="1"/>
  <c r="H18" i="139"/>
  <c r="CB18" i="139" s="1" a="1"/>
  <c r="CB18" i="139" s="1"/>
  <c r="E20" i="139"/>
  <c r="CA20" i="139" s="1" a="1"/>
  <c r="CA20" i="139" s="1"/>
  <c r="AC25" i="139"/>
  <c r="CI25" i="139" s="1" a="1"/>
  <c r="CI25" i="139" s="1"/>
  <c r="T46" i="139"/>
  <c r="CF46" i="139" s="1" a="1"/>
  <c r="CF46" i="139" s="1"/>
  <c r="W31" i="139"/>
  <c r="CG31" i="139" s="1" a="1"/>
  <c r="CG31" i="139" s="1"/>
  <c r="E32" i="139"/>
  <c r="CA32" i="139" s="1" a="1"/>
  <c r="CA32" i="139" s="1"/>
  <c r="Q32" i="139"/>
  <c r="CE32" i="139" s="1" a="1"/>
  <c r="CE32" i="139" s="1"/>
  <c r="Q37" i="139"/>
  <c r="CE37" i="139" s="1" a="1"/>
  <c r="CE37" i="139" s="1"/>
  <c r="T25" i="139"/>
  <c r="CF25" i="139" s="1" a="1"/>
  <c r="CF25" i="139" s="1"/>
  <c r="Z21" i="139"/>
  <c r="CH21" i="139" s="1" a="1"/>
  <c r="CH21" i="139" s="1"/>
  <c r="K27" i="139"/>
  <c r="CC27" i="139" s="1" a="1"/>
  <c r="CC27" i="139" s="1"/>
  <c r="K30" i="139"/>
  <c r="CC30" i="139" s="1" a="1"/>
  <c r="CC30" i="139" s="1"/>
  <c r="T29" i="139"/>
  <c r="CF29" i="139" s="1" a="1"/>
  <c r="CF29" i="139" s="1"/>
  <c r="AL31" i="139"/>
  <c r="CL31" i="139" s="1" a="1"/>
  <c r="CL31" i="139" s="1"/>
  <c r="AL41" i="139"/>
  <c r="Z45" i="139"/>
  <c r="CH45" i="139" s="1" a="1"/>
  <c r="CH45" i="139" s="1"/>
  <c r="K40" i="139"/>
  <c r="CC40" i="139" s="1" a="1"/>
  <c r="CC40" i="139" s="1"/>
  <c r="K29" i="139"/>
  <c r="CC29" i="139" s="1" a="1"/>
  <c r="CC29" i="139" s="1"/>
  <c r="W29" i="139"/>
  <c r="CG29" i="139" s="1" a="1"/>
  <c r="CG29" i="139" s="1"/>
  <c r="Q42" i="139"/>
  <c r="CE42" i="139" s="1" a="1"/>
  <c r="CE42" i="139" s="1"/>
  <c r="Z19" i="139"/>
  <c r="CH19" i="139" s="1" a="1"/>
  <c r="CH19" i="139" s="1"/>
  <c r="E28" i="139"/>
  <c r="CA28" i="139" s="1" a="1"/>
  <c r="CA28" i="139" s="1"/>
  <c r="K17" i="139"/>
  <c r="CC17" i="139" s="1" a="1"/>
  <c r="CC17" i="139" s="1"/>
  <c r="W19" i="139"/>
  <c r="CG19" i="139" s="1" a="1"/>
  <c r="CG19" i="139" s="1"/>
  <c r="AL43" i="139"/>
  <c r="CL43" i="139" s="1" a="1"/>
  <c r="CL43" i="139" s="1"/>
  <c r="Z43" i="139"/>
  <c r="CH43" i="139" s="1" a="1"/>
  <c r="CH43" i="139" s="1"/>
  <c r="N45" i="139"/>
  <c r="CD45" i="139" s="1" a="1"/>
  <c r="CD45" i="139" s="1"/>
  <c r="T16" i="139"/>
  <c r="Q35" i="139"/>
  <c r="CE35" i="139" s="1" a="1"/>
  <c r="CE35" i="139" s="1"/>
  <c r="AL19" i="139"/>
  <c r="CL19" i="139" s="1" a="1"/>
  <c r="CL19" i="139" s="1"/>
  <c r="N46" i="139"/>
  <c r="CD46" i="139" s="1" a="1"/>
  <c r="CD46" i="139" s="1"/>
  <c r="K24" i="139"/>
  <c r="CC24" i="139" s="1" a="1"/>
  <c r="CC24" i="139" s="1"/>
  <c r="N19" i="139"/>
  <c r="CD19" i="139" s="1" a="1"/>
  <c r="CD19" i="139" s="1"/>
  <c r="W16" i="139"/>
  <c r="Q39" i="139"/>
  <c r="CE39" i="139" s="1" a="1"/>
  <c r="CE39" i="139" s="1"/>
  <c r="T21" i="139"/>
  <c r="CF21" i="139" s="1" a="1"/>
  <c r="CF21" i="139" s="1"/>
  <c r="AL32" i="139"/>
  <c r="CL32" i="139" s="1" a="1"/>
  <c r="CL32" i="139" s="1"/>
  <c r="K31" i="139"/>
  <c r="CC31" i="139" s="1" a="1"/>
  <c r="CC31" i="139" s="1"/>
  <c r="AI26" i="139"/>
  <c r="CK26" i="139" s="1" a="1"/>
  <c r="CK26" i="139" s="1"/>
  <c r="N33" i="139"/>
  <c r="CD33" i="139" s="1" a="1"/>
  <c r="CD33" i="139" s="1"/>
  <c r="Z24" i="139"/>
  <c r="CH24" i="139" s="1" a="1"/>
  <c r="CH24" i="139" s="1"/>
  <c r="Z36" i="139"/>
  <c r="CH36" i="139" s="1" a="1"/>
  <c r="CH36" i="139" s="1"/>
  <c r="AC41" i="139"/>
  <c r="CI41" i="139" s="1" a="1"/>
  <c r="CI41" i="139" s="1"/>
  <c r="Q16" i="139"/>
  <c r="Z41" i="139"/>
  <c r="CH41" i="139" s="1" a="1"/>
  <c r="CH41" i="139" s="1"/>
  <c r="H20" i="139"/>
  <c r="CB20" i="139" s="1" a="1"/>
  <c r="CB20" i="139" s="1"/>
  <c r="N20" i="139"/>
  <c r="CD20" i="139" s="1" a="1"/>
  <c r="CD20" i="139" s="1"/>
  <c r="Z35" i="139"/>
  <c r="CH35" i="139" s="1" a="1"/>
  <c r="CH35" i="139" s="1"/>
  <c r="AC31" i="139"/>
  <c r="CI31" i="139" s="1" a="1"/>
  <c r="CI31" i="139" s="1"/>
  <c r="AC46" i="139"/>
  <c r="CI46" i="139" s="1" a="1"/>
  <c r="CI46" i="139" s="1"/>
  <c r="N42" i="139"/>
  <c r="CD42" i="139" s="1" a="1"/>
  <c r="CD42" i="139" s="1"/>
  <c r="Q43" i="139"/>
  <c r="CE43" i="139" s="1" a="1"/>
  <c r="CE43" i="139" s="1"/>
  <c r="CJ21" i="139" a="1"/>
  <c r="CJ21" i="139" s="1"/>
  <c r="H25" i="139"/>
  <c r="CB25" i="139" s="1" a="1"/>
  <c r="CB25" i="139" s="1"/>
  <c r="E27" i="139"/>
  <c r="CA27" i="139" s="1" a="1"/>
  <c r="CA27" i="139" s="1"/>
  <c r="Z31" i="139"/>
  <c r="CH31" i="139" s="1" a="1"/>
  <c r="CH31" i="139" s="1"/>
  <c r="H42" i="139"/>
  <c r="CB42" i="139" s="1" a="1"/>
  <c r="CB42" i="139" s="1"/>
  <c r="AL21" i="139"/>
  <c r="CL21" i="139" s="1" a="1"/>
  <c r="CL21" i="139" s="1"/>
  <c r="H33" i="139"/>
  <c r="CB33" i="139" s="1" a="1"/>
  <c r="CB33" i="139" s="1"/>
  <c r="AL34" i="139"/>
  <c r="CL34" i="139" s="1" a="1"/>
  <c r="CL34" i="139" s="1"/>
  <c r="AC23" i="139"/>
  <c r="CI23" i="139" s="1" a="1"/>
  <c r="CI23" i="139" s="1"/>
  <c r="AC20" i="139"/>
  <c r="CI20" i="139" s="1" a="1"/>
  <c r="CI20" i="139" s="1"/>
  <c r="Q40" i="139"/>
  <c r="CE40" i="139" s="1" a="1"/>
  <c r="CE40" i="139" s="1"/>
  <c r="W26" i="139"/>
  <c r="CG26" i="139" s="1" a="1"/>
  <c r="CG26" i="139" s="1"/>
  <c r="N25" i="139"/>
  <c r="CD25" i="139" s="1" a="1"/>
  <c r="CD25" i="139" s="1"/>
  <c r="AC44" i="139"/>
  <c r="CI44" i="139" s="1" a="1"/>
  <c r="CI44" i="139" s="1"/>
  <c r="E34" i="139"/>
  <c r="CA34" i="139" s="1" a="1"/>
  <c r="CA34" i="139" s="1"/>
  <c r="AI25" i="139"/>
  <c r="CK25" i="139" s="1" a="1"/>
  <c r="CK25" i="139" s="1"/>
  <c r="N30" i="139"/>
  <c r="CD30" i="139" s="1" a="1"/>
  <c r="CD30" i="139" s="1"/>
  <c r="E25" i="139"/>
  <c r="CA25" i="139" s="1" a="1"/>
  <c r="CA25" i="139" s="1"/>
  <c r="AC35" i="139"/>
  <c r="CI35" i="139" s="1" a="1"/>
  <c r="CI35" i="139" s="1"/>
  <c r="AC27" i="139"/>
  <c r="CI27" i="139" s="1" a="1"/>
  <c r="CI27" i="139" s="1"/>
  <c r="W36" i="139"/>
  <c r="CG36" i="139" s="1" a="1"/>
  <c r="CG36" i="139" s="1"/>
  <c r="Q29" i="139"/>
  <c r="CE29" i="139" s="1" a="1"/>
  <c r="CE29" i="139" s="1"/>
  <c r="Z16" i="139"/>
  <c r="AL26" i="139"/>
  <c r="CL26" i="139" s="1" a="1"/>
  <c r="CL26" i="139" s="1"/>
  <c r="T23" i="139"/>
  <c r="CF23" i="139" s="1" a="1"/>
  <c r="CF23" i="139" s="1"/>
  <c r="AC29" i="139"/>
  <c r="CI29" i="139" s="1" a="1"/>
  <c r="CI29" i="139" s="1"/>
  <c r="E39" i="139"/>
  <c r="CA39" i="139" s="1" a="1"/>
  <c r="CA39" i="139" s="1"/>
  <c r="W35" i="139"/>
  <c r="CG35" i="139" s="1" a="1"/>
  <c r="CG35" i="139" s="1"/>
  <c r="Q34" i="139"/>
  <c r="CE34" i="139" s="1" a="1"/>
  <c r="CE34" i="139" s="1"/>
  <c r="H31" i="139"/>
  <c r="CB31" i="139" s="1" a="1"/>
  <c r="CB31" i="139" s="1"/>
  <c r="K34" i="139"/>
  <c r="CC34" i="139" s="1" a="1"/>
  <c r="CC34" i="139" s="1"/>
  <c r="N18" i="139"/>
  <c r="CD18" i="139" s="1" a="1"/>
  <c r="CD18" i="139" s="1"/>
  <c r="Z28" i="139"/>
  <c r="CH28" i="139" s="1" a="1"/>
  <c r="CH28" i="139" s="1"/>
  <c r="T40" i="139"/>
  <c r="CF40" i="139" s="1" a="1"/>
  <c r="CF40" i="139" s="1"/>
  <c r="AI31" i="139"/>
  <c r="CK31" i="139" s="1" a="1"/>
  <c r="CK31" i="139" s="1"/>
  <c r="Q41" i="139"/>
  <c r="CE41" i="139" s="1" a="1"/>
  <c r="CE41" i="139" s="1"/>
  <c r="AC40" i="139"/>
  <c r="CI40" i="139" s="1" a="1"/>
  <c r="CI40" i="139" s="1"/>
  <c r="W38" i="139"/>
  <c r="CG38" i="139" s="1" a="1"/>
  <c r="CG38" i="139" s="1"/>
  <c r="AL28" i="139"/>
  <c r="CL28" i="139" s="1" a="1"/>
  <c r="CL28" i="139" s="1"/>
  <c r="E36" i="139"/>
  <c r="CA36" i="139" s="1" a="1"/>
  <c r="CA36" i="139" s="1"/>
  <c r="AC34" i="139"/>
  <c r="CI34" i="139" s="1" a="1"/>
  <c r="CI34" i="139" s="1"/>
  <c r="W34" i="139"/>
  <c r="CG34" i="139" s="1" a="1"/>
  <c r="CG34" i="139" s="1"/>
  <c r="N36" i="139"/>
  <c r="CD36" i="139" s="1" a="1"/>
  <c r="CD36" i="139" s="1"/>
  <c r="Q28" i="139"/>
  <c r="CE28" i="139" s="1" a="1"/>
  <c r="CE28" i="139" s="1"/>
  <c r="E44" i="139"/>
  <c r="CA44" i="139" s="1" a="1"/>
  <c r="CA44" i="139" s="1"/>
  <c r="AC18" i="139"/>
  <c r="CI18" i="139" s="1" a="1"/>
  <c r="CI18" i="139" s="1"/>
  <c r="Z27" i="139"/>
  <c r="CH27" i="139" s="1" a="1"/>
  <c r="CH27" i="139" s="1"/>
  <c r="E41" i="139"/>
  <c r="CA41" i="139" s="1" a="1"/>
  <c r="CA41" i="139" s="1"/>
  <c r="AC43" i="139"/>
  <c r="CI43" i="139" s="1" a="1"/>
  <c r="CI43" i="139" s="1"/>
  <c r="W33" i="139"/>
  <c r="CG33" i="139" s="1" a="1"/>
  <c r="CG33" i="139" s="1"/>
  <c r="K38" i="139"/>
  <c r="CC38" i="139" s="1" a="1"/>
  <c r="CC38" i="139" s="1"/>
  <c r="T45" i="139"/>
  <c r="CF45" i="139" s="1" a="1"/>
  <c r="CF45" i="139" s="1"/>
  <c r="E40" i="139"/>
  <c r="CA40" i="139" s="1" a="1"/>
  <c r="CA40" i="139" s="1"/>
  <c r="Q31" i="139"/>
  <c r="CE31" i="139" s="1" a="1"/>
  <c r="CE31" i="139" s="1"/>
  <c r="Z32" i="139"/>
  <c r="CH32" i="139" s="1" a="1"/>
  <c r="CH32" i="139" s="1"/>
  <c r="AC42" i="139"/>
  <c r="CI42" i="139" s="1" a="1"/>
  <c r="CI42" i="139" s="1"/>
  <c r="H17" i="139"/>
  <c r="CB17" i="139" s="1" a="1"/>
  <c r="CB17" i="139" s="1"/>
  <c r="K45" i="139"/>
  <c r="CC45" i="139" s="1" a="1"/>
  <c r="CC45" i="139" s="1"/>
  <c r="AI35" i="139"/>
  <c r="CK35" i="139" s="1" a="1"/>
  <c r="CK35" i="139" s="1"/>
  <c r="AI46" i="139"/>
  <c r="CK46" i="139" s="1" a="1"/>
  <c r="CK46" i="139" s="1"/>
  <c r="N23" i="139"/>
  <c r="CD23" i="139" s="1" a="1"/>
  <c r="CD23" i="139" s="1"/>
  <c r="Z33" i="139"/>
  <c r="CH33" i="139" s="1" a="1"/>
  <c r="CH33" i="139" s="1"/>
  <c r="Z18" i="139"/>
  <c r="CH18" i="139" s="1" a="1"/>
  <c r="CH18" i="139" s="1"/>
  <c r="Z46" i="139"/>
  <c r="CH46" i="139" s="1" a="1"/>
  <c r="CH46" i="139" s="1"/>
  <c r="AI19" i="139"/>
  <c r="CK19" i="139" s="1" a="1"/>
  <c r="CK19" i="139" s="1"/>
  <c r="AL24" i="139"/>
  <c r="CL24" i="139" s="1" a="1"/>
  <c r="CL24" i="139" s="1"/>
  <c r="N35" i="139"/>
  <c r="CD35" i="139" s="1" a="1"/>
  <c r="CD35" i="139" s="1"/>
  <c r="AC19" i="139"/>
  <c r="CI19" i="139" s="1" a="1"/>
  <c r="CI19" i="139" s="1"/>
  <c r="Q25" i="139"/>
  <c r="CE25" i="139" s="1" a="1"/>
  <c r="CE25" i="139" s="1"/>
  <c r="E45" i="139"/>
  <c r="CA45" i="139" s="1" a="1"/>
  <c r="CA45" i="139" s="1"/>
  <c r="H37" i="139"/>
  <c r="CB37" i="139" s="1" a="1"/>
  <c r="CB37" i="139" s="1"/>
  <c r="Z37" i="139"/>
  <c r="CH37" i="139" s="1" a="1"/>
  <c r="CH37" i="139" s="1"/>
  <c r="E46" i="139"/>
  <c r="CA46" i="139" s="1" a="1"/>
  <c r="CA46" i="139" s="1"/>
  <c r="H27" i="139"/>
  <c r="CB27" i="139" s="1" a="1"/>
  <c r="CB27" i="139" s="1"/>
  <c r="AL16" i="139"/>
  <c r="N41" i="139"/>
  <c r="CD41" i="139" s="1" a="1"/>
  <c r="CD41" i="139" s="1"/>
  <c r="K18" i="139"/>
  <c r="CC18" i="139" s="1" a="1"/>
  <c r="CC18" i="139" s="1"/>
  <c r="K19" i="139"/>
  <c r="CC19" i="139" s="1" a="1"/>
  <c r="CC19" i="139" s="1"/>
  <c r="W21" i="139"/>
  <c r="CG21" i="139" s="1" a="1"/>
  <c r="CG21" i="139" s="1"/>
  <c r="AL36" i="139"/>
  <c r="CL36" i="139" s="1" a="1"/>
  <c r="CL36" i="139" s="1"/>
  <c r="E38" i="139"/>
  <c r="CA38" i="139" s="1" a="1"/>
  <c r="CA38" i="139" s="1"/>
  <c r="AC28" i="139"/>
  <c r="CI28" i="139" s="1" a="1"/>
  <c r="CI28" i="139" s="1"/>
  <c r="AI28" i="139"/>
  <c r="CK28" i="139" s="1" a="1"/>
  <c r="CK28" i="139" s="1"/>
  <c r="N39" i="139"/>
  <c r="CD39" i="139" s="1" a="1"/>
  <c r="CD39" i="139" s="1"/>
  <c r="W43" i="139"/>
  <c r="CG43" i="139" s="1" a="1"/>
  <c r="CG43" i="139" s="1"/>
  <c r="H32" i="139"/>
  <c r="CB32" i="139" s="1" a="1"/>
  <c r="CB32" i="139" s="1"/>
  <c r="E22" i="139"/>
  <c r="CA22" i="139" s="1" a="1"/>
  <c r="CA22" i="139" s="1"/>
  <c r="K43" i="139"/>
  <c r="CC43" i="139" s="1" a="1"/>
  <c r="CC43" i="139" s="1"/>
  <c r="AL44" i="139"/>
  <c r="CL44" i="139" s="1" a="1"/>
  <c r="CL44" i="139" s="1"/>
  <c r="AI22" i="139"/>
  <c r="CK22" i="139" s="1" a="1"/>
  <c r="CK22" i="139" s="1"/>
  <c r="K23" i="139"/>
  <c r="CC23" i="139" s="1" a="1"/>
  <c r="CC23" i="139" s="1"/>
  <c r="N28" i="139"/>
  <c r="CD28" i="139" s="1" a="1"/>
  <c r="CD28" i="139" s="1"/>
  <c r="Z38" i="139"/>
  <c r="CH38" i="139" s="1" a="1"/>
  <c r="CH38" i="139" s="1"/>
  <c r="Q33" i="139"/>
  <c r="CE33" i="139" s="1" a="1"/>
  <c r="CE33" i="139" s="1"/>
  <c r="Q45" i="139"/>
  <c r="CE45" i="139" s="1" a="1"/>
  <c r="CE45" i="139" s="1"/>
  <c r="H22" i="139"/>
  <c r="CB22" i="139" s="1" a="1"/>
  <c r="CB22" i="139" s="1"/>
  <c r="H35" i="139"/>
  <c r="CB35" i="139" s="1" a="1"/>
  <c r="CB35" i="139" s="1"/>
  <c r="N22" i="139"/>
  <c r="CD22" i="139" s="1" a="1"/>
  <c r="CD22" i="139" s="1"/>
  <c r="Z42" i="139"/>
  <c r="CH42" i="139" s="1" a="1"/>
  <c r="CH42" i="139" s="1"/>
  <c r="E42" i="139"/>
  <c r="CA42" i="139" s="1" a="1"/>
  <c r="CA42" i="139" s="1"/>
  <c r="E37" i="139"/>
  <c r="CA37" i="139" s="1" a="1"/>
  <c r="CA37" i="139" s="1"/>
  <c r="AI40" i="139"/>
  <c r="CK40" i="139" s="1" a="1"/>
  <c r="CK40" i="139" s="1"/>
  <c r="N26" i="139"/>
  <c r="CD26" i="139" s="1" a="1"/>
  <c r="CD26" i="139" s="1"/>
  <c r="AI24" i="139"/>
  <c r="CK24" i="139" s="1" a="1"/>
  <c r="CK24" i="139" s="1"/>
  <c r="AL29" i="139"/>
  <c r="CL29" i="139" s="1" a="1"/>
  <c r="CL29" i="139" s="1"/>
  <c r="N40" i="139"/>
  <c r="CD40" i="139" s="1" a="1"/>
  <c r="CD40" i="139" s="1"/>
  <c r="T20" i="139"/>
  <c r="CF20" i="139" s="1" a="1"/>
  <c r="CF20" i="139" s="1"/>
  <c r="AI33" i="139"/>
  <c r="CK33" i="139" s="1" a="1"/>
  <c r="CK33" i="139" s="1"/>
  <c r="T43" i="139"/>
  <c r="CF43" i="139" s="1" a="1"/>
  <c r="CF43" i="139" s="1"/>
  <c r="W25" i="139"/>
  <c r="CG25" i="139" s="1" a="1"/>
  <c r="CG25" i="139" s="1"/>
  <c r="AI23" i="139"/>
  <c r="CK23" i="139" s="1" a="1"/>
  <c r="CK23" i="139" s="1"/>
  <c r="W30" i="139"/>
  <c r="CG30" i="139" s="1" a="1"/>
  <c r="CG30" i="139" s="1"/>
  <c r="K41" i="139"/>
  <c r="CC41" i="139" s="1" a="1"/>
  <c r="CC41" i="139" s="1"/>
  <c r="AL45" i="139"/>
  <c r="CL45" i="139" s="1" a="1"/>
  <c r="CL45" i="139" s="1"/>
  <c r="K37" i="139"/>
  <c r="CC37" i="139" s="1" a="1"/>
  <c r="CC37" i="139" s="1"/>
  <c r="T22" i="139"/>
  <c r="CF22" i="139" s="1" a="1"/>
  <c r="CF22" i="139" s="1"/>
  <c r="AI44" i="139"/>
  <c r="CK44" i="139" s="1" a="1"/>
  <c r="CK44" i="139" s="1"/>
  <c r="Q30" i="139"/>
  <c r="CE30" i="139" s="1" a="1"/>
  <c r="CE30" i="139" s="1"/>
  <c r="AL23" i="139"/>
  <c r="CL23" i="139" s="1" a="1"/>
  <c r="CL23" i="139" s="1"/>
  <c r="AL25" i="139"/>
  <c r="CL25" i="139" s="1" a="1"/>
  <c r="CL25" i="139" s="1"/>
  <c r="H34" i="139"/>
  <c r="CB34" i="139" s="1" a="1"/>
  <c r="CB34" i="139" s="1"/>
  <c r="AI42" i="139"/>
  <c r="CK42" i="139" s="1" a="1"/>
  <c r="CK42" i="139" s="1"/>
  <c r="T37" i="139"/>
  <c r="CF37" i="139" s="1" a="1"/>
  <c r="CF37" i="139" s="1"/>
  <c r="H29" i="139"/>
  <c r="CB29" i="139" s="1" a="1"/>
  <c r="CB29" i="139" s="1"/>
  <c r="T17" i="139"/>
  <c r="CF17" i="139" s="1" a="1"/>
  <c r="CF17" i="139" s="1"/>
  <c r="AL30" i="139"/>
  <c r="CL30" i="139" s="1" a="1"/>
  <c r="CL30" i="139" s="1"/>
  <c r="N24" i="139"/>
  <c r="CD24" i="139" s="1" a="1"/>
  <c r="CD24" i="139" s="1"/>
  <c r="Z44" i="139"/>
  <c r="CH44" i="139" s="1" a="1"/>
  <c r="CH44" i="139" s="1"/>
  <c r="T42" i="139"/>
  <c r="CF42" i="139" s="1" a="1"/>
  <c r="CF42" i="139" s="1"/>
  <c r="H39" i="139"/>
  <c r="CB39" i="139" s="1" a="1"/>
  <c r="CB39" i="139" s="1"/>
  <c r="AL35" i="139"/>
  <c r="CL35" i="139" s="1" a="1"/>
  <c r="CL35" i="139" s="1"/>
  <c r="N29" i="139"/>
  <c r="CD29" i="139" s="1" a="1"/>
  <c r="CD29" i="139" s="1"/>
  <c r="W46" i="139"/>
  <c r="CG46" i="139" s="1" a="1"/>
  <c r="CG46" i="139" s="1"/>
  <c r="N38" i="139"/>
  <c r="CD38" i="139" s="1" a="1"/>
  <c r="CD38" i="139" s="1"/>
  <c r="N37" i="139"/>
  <c r="CD37" i="139" s="1" a="1"/>
  <c r="CD37" i="139" s="1"/>
  <c r="Q27" i="139"/>
  <c r="CE27" i="139" s="1" a="1"/>
  <c r="CE27" i="139" s="1"/>
  <c r="Q26" i="139"/>
  <c r="CE26" i="139" s="1" a="1"/>
  <c r="CE26" i="139" s="1"/>
  <c r="H44" i="139"/>
  <c r="CB44" i="139" s="1" a="1"/>
  <c r="CB44" i="139" s="1"/>
  <c r="AL20" i="139"/>
  <c r="CL20" i="139" s="1" a="1"/>
  <c r="CL20" i="139" s="1"/>
  <c r="AC17" i="139"/>
  <c r="CI17" i="139" s="1" a="1"/>
  <c r="CI17" i="139" s="1"/>
  <c r="W44" i="139"/>
  <c r="CG44" i="139" s="1" a="1"/>
  <c r="CG44" i="139" s="1"/>
  <c r="K33" i="139"/>
  <c r="CC33" i="139" s="1" a="1"/>
  <c r="CC33" i="139" s="1"/>
  <c r="T28" i="139"/>
  <c r="CF28" i="139" s="1" a="1"/>
  <c r="CF28" i="139" s="1"/>
  <c r="T26" i="139"/>
  <c r="CF26" i="139" s="1" a="1"/>
  <c r="CF26" i="139" s="1"/>
  <c r="AI34" i="139"/>
  <c r="CK34" i="139" s="1" a="1"/>
  <c r="CK34" i="139" s="1"/>
  <c r="AL39" i="139"/>
  <c r="CL39" i="139" s="1" a="1"/>
  <c r="CL39" i="139" s="1"/>
  <c r="H40" i="139"/>
  <c r="CB40" i="139" s="1" a="1"/>
  <c r="CB40" i="139" s="1"/>
  <c r="AI43" i="139"/>
  <c r="CK43" i="139" s="1" a="1"/>
  <c r="CK43" i="139" s="1"/>
  <c r="AL38" i="139"/>
  <c r="CL38" i="139" s="1" a="1"/>
  <c r="CL38" i="139" s="1"/>
  <c r="E29" i="139"/>
  <c r="CA29" i="139" s="1" a="1"/>
  <c r="CA29" i="139" s="1"/>
  <c r="Q36" i="139"/>
  <c r="CE36" i="139" s="1" a="1"/>
  <c r="CE36" i="139" s="1"/>
  <c r="CJ45" i="139" a="1"/>
  <c r="CJ45" i="139" s="1"/>
  <c r="AC22" i="139"/>
  <c r="CI22" i="139" s="1" a="1"/>
  <c r="CI22" i="139" s="1"/>
  <c r="T19" i="139"/>
  <c r="CF19" i="139" s="1" a="1"/>
  <c r="CF19" i="139" s="1"/>
  <c r="E26" i="139"/>
  <c r="CA26" i="139" s="1" a="1"/>
  <c r="CA26" i="139" s="1"/>
  <c r="K44" i="139"/>
  <c r="CC44" i="139" s="1" a="1"/>
  <c r="CC44" i="139" s="1"/>
  <c r="AI45" i="139"/>
  <c r="CK45" i="139" s="1" a="1"/>
  <c r="CK45" i="139" s="1"/>
  <c r="W45" i="139"/>
  <c r="CG45" i="139" s="1" a="1"/>
  <c r="CG45" i="139" s="1"/>
  <c r="Z40" i="139"/>
  <c r="CH40" i="139" s="1" a="1"/>
  <c r="CH40" i="139" s="1"/>
  <c r="AC30" i="139"/>
  <c r="CI30" i="139" s="1" a="1"/>
  <c r="CI30" i="139" s="1"/>
  <c r="AC21" i="139"/>
  <c r="CI21" i="139" s="1" a="1"/>
  <c r="CI21" i="139" s="1"/>
  <c r="E23" i="139"/>
  <c r="CA23" i="139" s="1" a="1"/>
  <c r="CA23" i="139" s="1"/>
  <c r="Q24" i="139"/>
  <c r="CE24" i="139" s="1" a="1"/>
  <c r="CE24" i="139" s="1"/>
  <c r="H16" i="139"/>
  <c r="AL17" i="139"/>
  <c r="CL17" i="139" s="1" a="1"/>
  <c r="CL17" i="139" s="1"/>
  <c r="K46" i="139"/>
  <c r="CC46" i="139" s="1" a="1"/>
  <c r="CC46" i="139" s="1"/>
  <c r="AL40" i="139"/>
  <c r="CL40" i="139" s="1" a="1"/>
  <c r="CL40" i="139" s="1"/>
  <c r="AC37" i="139"/>
  <c r="CI37" i="139" s="1" a="1"/>
  <c r="CI37" i="139" s="1"/>
  <c r="T39" i="139"/>
  <c r="CF39" i="139" s="1" a="1"/>
  <c r="CF39" i="139" s="1"/>
  <c r="K32" i="139"/>
  <c r="CC32" i="139" s="1" a="1"/>
  <c r="CC32" i="139" s="1"/>
  <c r="H36" i="139"/>
  <c r="CB36" i="139" s="1" a="1"/>
  <c r="CB36" i="139" s="1"/>
  <c r="N34" i="139"/>
  <c r="CD34" i="139" s="1" a="1"/>
  <c r="CD34" i="139" s="1"/>
  <c r="K36" i="139"/>
  <c r="CC36" i="139" s="1" a="1"/>
  <c r="CC36" i="139" s="1"/>
  <c r="N16" i="139"/>
  <c r="T44" i="139"/>
  <c r="CF44" i="139" s="1" a="1"/>
  <c r="CF44" i="139" s="1"/>
  <c r="W40" i="139"/>
  <c r="CG40" i="139" s="1" a="1"/>
  <c r="CG40" i="139" s="1"/>
  <c r="CJ37" i="139" a="1"/>
  <c r="CJ37" i="139" s="1"/>
  <c r="E16" i="139"/>
  <c r="AL37" i="139"/>
  <c r="CL37" i="139" s="1" a="1"/>
  <c r="CL37" i="139" s="1"/>
  <c r="K16" i="139"/>
  <c r="H46" i="139"/>
  <c r="CB46" i="139" s="1" a="1"/>
  <c r="CB46" i="139" s="1"/>
  <c r="AL18" i="139"/>
  <c r="CL18" i="139" s="1" a="1"/>
  <c r="CL18" i="139" s="1"/>
  <c r="H41" i="139"/>
  <c r="CB41" i="139" s="1" a="1"/>
  <c r="CB41" i="139" s="1"/>
  <c r="E21" i="139"/>
  <c r="CA21" i="139" s="1" a="1"/>
  <c r="CA21" i="139" s="1"/>
  <c r="AI39" i="139"/>
  <c r="CK39" i="139" s="1" a="1"/>
  <c r="CK39" i="139" s="1"/>
  <c r="AI17" i="139"/>
  <c r="CK17" i="139" s="1" a="1"/>
  <c r="CK17" i="139" s="1"/>
  <c r="Q21" i="139"/>
  <c r="CE21" i="139" s="1" a="1"/>
  <c r="CE21" i="139" s="1"/>
  <c r="N27" i="139"/>
  <c r="CD27" i="139" s="1" a="1"/>
  <c r="CD27" i="139" s="1"/>
  <c r="H21" i="139"/>
  <c r="CB21" i="139" s="1" a="1"/>
  <c r="CB21" i="139" s="1"/>
  <c r="W37" i="139"/>
  <c r="CG37" i="139" s="1" a="1"/>
  <c r="CG37" i="139" s="1"/>
  <c r="K21" i="139"/>
  <c r="CC21" i="139" s="1" a="1"/>
  <c r="CC21" i="139" s="1"/>
  <c r="AC45" i="139"/>
  <c r="CI45" i="139" s="1" a="1"/>
  <c r="CI45" i="139" s="1"/>
  <c r="T33" i="139"/>
  <c r="CF33" i="139" s="1" a="1"/>
  <c r="CF33" i="139" s="1"/>
  <c r="W17" i="139"/>
  <c r="CG17" i="139" s="1" a="1"/>
  <c r="CG17" i="139" s="1"/>
  <c r="Q44" i="139"/>
  <c r="CE44" i="139" s="1" a="1"/>
  <c r="CE44" i="139" s="1"/>
  <c r="E33" i="139"/>
  <c r="CA33" i="139" s="1" a="1"/>
  <c r="CA33" i="139" s="1"/>
  <c r="H19" i="139"/>
  <c r="CB19" i="139" s="1" a="1"/>
  <c r="CB19" i="139" s="1"/>
  <c r="AC24" i="139"/>
  <c r="CI24" i="139" s="1" a="1"/>
  <c r="CI24" i="139" s="1"/>
  <c r="T24" i="139"/>
  <c r="CF24" i="139" s="1" a="1"/>
  <c r="CF24" i="139" s="1"/>
  <c r="AI37" i="139"/>
  <c r="CK37" i="139" s="1" a="1"/>
  <c r="CK37" i="139" s="1"/>
  <c r="W24" i="139"/>
  <c r="CG24" i="139" s="1" a="1"/>
  <c r="CG24" i="139" s="1"/>
  <c r="Z39" i="139"/>
  <c r="CH39" i="139" s="1" a="1"/>
  <c r="CH39" i="139" s="1"/>
  <c r="AL27" i="139"/>
  <c r="CL27" i="139" s="1" a="1"/>
  <c r="CL27" i="139" s="1"/>
  <c r="T41" i="139"/>
  <c r="CF41" i="139" s="1" a="1"/>
  <c r="CF41" i="139" s="1"/>
  <c r="AI36" i="139"/>
  <c r="CK36" i="139" s="1" a="1"/>
  <c r="CK36" i="139" s="1"/>
  <c r="Z30" i="139"/>
  <c r="CH30" i="139" s="1" a="1"/>
  <c r="CH30" i="139" s="1"/>
  <c r="E43" i="139"/>
  <c r="CA43" i="139" s="1" a="1"/>
  <c r="CA43" i="139" s="1"/>
  <c r="AC39" i="139"/>
  <c r="CI39" i="139" s="1" a="1"/>
  <c r="CI39" i="139" s="1"/>
  <c r="T30" i="139"/>
  <c r="CF30" i="139" s="1" a="1"/>
  <c r="CF30" i="139" s="1"/>
  <c r="T18" i="139"/>
  <c r="CF18" i="139" s="1" a="1"/>
  <c r="CF18" i="139" s="1"/>
  <c r="E30" i="139"/>
  <c r="CA30" i="139" s="1" a="1"/>
  <c r="CA30" i="139" s="1"/>
  <c r="T32" i="139"/>
  <c r="CF32" i="139" s="1" a="1"/>
  <c r="CF32" i="139" s="1"/>
  <c r="Q46" i="139"/>
  <c r="CE46" i="139" s="1" a="1"/>
  <c r="CE46" i="139" s="1"/>
  <c r="AI32" i="139"/>
  <c r="CK32" i="139" s="1" a="1"/>
  <c r="CK32" i="139" s="1"/>
  <c r="W41" i="139"/>
  <c r="CG41" i="139" s="1" a="1"/>
  <c r="CG41" i="139" s="1"/>
  <c r="CL46" i="139" a="1"/>
  <c r="CL46" i="139" s="1"/>
  <c r="Z29" i="139"/>
  <c r="CH29" i="139" s="1" a="1"/>
  <c r="CH29" i="139" s="1"/>
  <c r="K26" i="139"/>
  <c r="CC26" i="139" s="1" a="1"/>
  <c r="CC26" i="139" s="1"/>
  <c r="N21" i="139"/>
  <c r="CD21" i="139" s="1" a="1"/>
  <c r="CD21" i="139" s="1"/>
  <c r="W22" i="139"/>
  <c r="CG22" i="139" s="1" a="1"/>
  <c r="CG22" i="139" s="1"/>
  <c r="AL22" i="139"/>
  <c r="CL22" i="139" s="1" a="1"/>
  <c r="CL22" i="139" s="1"/>
  <c r="AI20" i="139"/>
  <c r="CK20" i="139" s="1" a="1"/>
  <c r="CK20" i="139" s="1"/>
  <c r="N31" i="139"/>
  <c r="CD31" i="139" s="1" a="1"/>
  <c r="CD31" i="139" s="1"/>
  <c r="H23" i="139"/>
  <c r="CB23" i="139" s="1" a="1"/>
  <c r="CB23" i="139" s="1"/>
  <c r="H30" i="139"/>
  <c r="CB30" i="139" s="1" a="1"/>
  <c r="CB30" i="139" s="1"/>
  <c r="Z20" i="139"/>
  <c r="CH20" i="139" s="1" a="1"/>
  <c r="CH20" i="139" s="1"/>
  <c r="H45" i="139"/>
  <c r="CB45" i="139" s="1" a="1"/>
  <c r="CB45" i="139" s="1"/>
  <c r="AI30" i="139"/>
  <c r="CK30" i="139" s="1" a="1"/>
  <c r="CK30" i="139" s="1"/>
  <c r="H43" i="139"/>
  <c r="CB43" i="139" s="1" a="1"/>
  <c r="CB43" i="139" s="1"/>
  <c r="H28" i="139"/>
  <c r="CB28" i="139" s="1" a="1"/>
  <c r="CB28" i="139" s="1"/>
  <c r="AI21" i="139"/>
  <c r="CK21" i="139" s="1" a="1"/>
  <c r="CK21" i="139" s="1"/>
  <c r="K25" i="139"/>
  <c r="CC25" i="139" s="1" a="1"/>
  <c r="CC25" i="139" s="1"/>
  <c r="K42" i="139"/>
  <c r="CC42" i="139" s="1" a="1"/>
  <c r="CC42" i="139" s="1"/>
  <c r="N32" i="139"/>
  <c r="CD32" i="139" s="1" a="1"/>
  <c r="CD32" i="139" s="1"/>
  <c r="Q17" i="139"/>
  <c r="CE17" i="139" s="1" a="1"/>
  <c r="CE17" i="139" s="1"/>
  <c r="AC26" i="139"/>
  <c r="CI26" i="139" s="1" a="1"/>
  <c r="CI26" i="139" s="1"/>
  <c r="W18" i="139"/>
  <c r="CG18" i="139" s="1" a="1"/>
  <c r="CG18" i="139" s="1"/>
  <c r="Q23" i="139"/>
  <c r="CE23" i="139" s="1" a="1"/>
  <c r="CE23" i="139" s="1"/>
  <c r="W20" i="139"/>
  <c r="CG20" i="139" s="1" a="1"/>
  <c r="CG20" i="139" s="1"/>
  <c r="T38" i="139"/>
  <c r="CF38" i="139" s="1" a="1"/>
  <c r="CF38" i="139" s="1"/>
  <c r="E35" i="139"/>
  <c r="CA35" i="139" s="1" a="1"/>
  <c r="CA35" i="139" s="1"/>
  <c r="Z17" i="139"/>
  <c r="CH17" i="139" s="1" a="1"/>
  <c r="CH17" i="139" s="1"/>
  <c r="AC16" i="139"/>
  <c r="Z34" i="139"/>
  <c r="CH34" i="139" s="1" a="1"/>
  <c r="CH34" i="139" s="1"/>
  <c r="K39" i="139"/>
  <c r="CC39" i="139" s="1" a="1"/>
  <c r="CC39" i="139" s="1"/>
  <c r="AL42" i="139"/>
  <c r="CL42" i="139" s="1" a="1"/>
  <c r="CL42" i="139" s="1"/>
  <c r="AL33" i="139"/>
  <c r="CL33" i="139" s="1" a="1"/>
  <c r="CL33" i="139" s="1"/>
  <c r="E19" i="139"/>
  <c r="CA19" i="139" s="1" a="1"/>
  <c r="CA19" i="139" s="1"/>
  <c r="AC36" i="139"/>
  <c r="CI36" i="139" s="1" a="1"/>
  <c r="CI36" i="139" s="1"/>
  <c r="W28" i="139"/>
  <c r="CG28" i="139" s="1" a="1"/>
  <c r="CG28" i="139" s="1"/>
  <c r="K20" i="139"/>
  <c r="CC20" i="139" s="1" a="1"/>
  <c r="CC20" i="139" s="1"/>
  <c r="H24" i="139"/>
  <c r="CB24" i="139" s="1" a="1"/>
  <c r="CB24" i="139" s="1"/>
  <c r="W23" i="139"/>
  <c r="CG23" i="139" s="1" a="1"/>
  <c r="CG23" i="139" s="1"/>
  <c r="Q38" i="139"/>
  <c r="CE38" i="139" s="1" a="1"/>
  <c r="CE38" i="139" s="1"/>
  <c r="Z22" i="139"/>
  <c r="CH22" i="139" s="1" a="1"/>
  <c r="CH22" i="139" s="1"/>
  <c r="AI16" i="139"/>
  <c r="W42" i="139"/>
  <c r="CG42" i="139" s="1" a="1"/>
  <c r="CG42" i="139" s="1"/>
  <c r="W39" i="139"/>
  <c r="CG39" i="139" s="1" a="1"/>
  <c r="CG39" i="139" s="1"/>
  <c r="W27" i="139"/>
  <c r="CG27" i="139" s="1" a="1"/>
  <c r="CG27" i="139" s="1"/>
  <c r="BN18" i="139" a="1"/>
  <c r="BN18" i="139" s="1"/>
  <c r="BP35" i="139" a="1"/>
  <c r="BP35" i="139" s="1"/>
  <c r="BR18" i="139" a="1"/>
  <c r="BR18" i="139" s="1"/>
  <c r="BT32" i="139" a="1"/>
  <c r="BT32" i="139" s="1"/>
  <c r="BN17" i="139" a="1"/>
  <c r="BN17" i="139" s="1"/>
  <c r="BX38" i="139" a="1"/>
  <c r="BX38" i="139" s="1"/>
  <c r="BQ44" i="139" a="1"/>
  <c r="BQ44" i="139" s="1"/>
  <c r="BN24" i="139" a="1"/>
  <c r="BN24" i="139" s="1"/>
  <c r="BR20" i="139" a="1"/>
  <c r="BR20" i="139" s="1"/>
  <c r="BO38" i="139" a="1"/>
  <c r="BO38" i="139" s="1"/>
  <c r="BV33" i="139" a="1"/>
  <c r="BV33" i="139" s="1"/>
  <c r="BU26" i="139" a="1"/>
  <c r="BU26" i="139" s="1"/>
  <c r="BY46" i="139" a="1"/>
  <c r="BY46" i="139" s="1"/>
  <c r="BO26" i="139" a="1"/>
  <c r="BO26" i="139" s="1"/>
  <c r="BR19" i="139" a="1"/>
  <c r="BR19" i="139" s="1"/>
  <c r="BX18" i="139" a="1"/>
  <c r="BX18" i="139" s="1"/>
  <c r="BW24" i="139" a="1"/>
  <c r="BW24" i="139" s="1"/>
  <c r="BV38" i="139" a="1"/>
  <c r="BV38" i="139" s="1"/>
  <c r="CH25" i="139" a="1"/>
  <c r="CH25" i="139" s="1"/>
  <c r="CL41" i="139" a="1"/>
  <c r="CL41" i="139" s="1"/>
  <c r="CI32" i="139" a="1"/>
  <c r="CI32" i="139" s="1"/>
  <c r="A4" i="139" l="1"/>
  <c r="AL6" i="139"/>
  <c r="AI6" i="139"/>
  <c r="AF6" i="139"/>
  <c r="AC6" i="139"/>
  <c r="Z6" i="139"/>
  <c r="W6" i="139"/>
  <c r="T6" i="139"/>
  <c r="Q6" i="139"/>
  <c r="N6" i="139"/>
  <c r="K6" i="139"/>
  <c r="H6" i="139"/>
  <c r="E6" i="139"/>
  <c r="CL16" i="139" a="1"/>
  <c r="CL16" i="139" s="1"/>
  <c r="AL60" i="139" s="1"/>
  <c r="CK16" i="139" a="1"/>
  <c r="CK16" i="139" s="1"/>
  <c r="AI63" i="139" s="1"/>
  <c r="CJ16" i="139" a="1"/>
  <c r="CJ16" i="139" s="1"/>
  <c r="AF63" i="139" s="1"/>
  <c r="CI16" i="139" a="1"/>
  <c r="CI16" i="139" s="1"/>
  <c r="AC60" i="139" s="1"/>
  <c r="CH16" i="139" a="1"/>
  <c r="CH16" i="139" s="1"/>
  <c r="Z61" i="139" s="1"/>
  <c r="CG16" i="139" a="1"/>
  <c r="CG16" i="139" s="1"/>
  <c r="W61" i="139" s="1"/>
  <c r="CF16" i="139" a="1"/>
  <c r="CF16" i="139" s="1"/>
  <c r="T60" i="139" s="1"/>
  <c r="CE16" i="139" a="1"/>
  <c r="CE16" i="139" s="1"/>
  <c r="Q63" i="139" s="1"/>
  <c r="CD16" i="139" a="1"/>
  <c r="CD16" i="139" s="1"/>
  <c r="N62" i="139" s="1"/>
  <c r="CC16" i="139" a="1"/>
  <c r="CC16" i="139" s="1"/>
  <c r="K63" i="139" s="1"/>
  <c r="CB16" i="139" a="1"/>
  <c r="CB16" i="139" s="1"/>
  <c r="H63" i="139" s="1"/>
  <c r="CA16" i="139" a="1"/>
  <c r="CA16" i="139" s="1"/>
  <c r="E63" i="139" s="1"/>
  <c r="BW37" i="139" a="1"/>
  <c r="BW37" i="139" s="1"/>
  <c r="BU20" i="139" a="1"/>
  <c r="BU20" i="139" s="1"/>
  <c r="BN38" i="139" a="1"/>
  <c r="BN38" i="139" s="1"/>
  <c r="BY25" i="139" a="1"/>
  <c r="BY25" i="139" s="1"/>
  <c r="BP32" i="139" a="1"/>
  <c r="BP32" i="139" s="1"/>
  <c r="BT19" i="139" a="1"/>
  <c r="BT19" i="139" s="1"/>
  <c r="BQ34" i="139" a="1"/>
  <c r="BQ34" i="139" s="1"/>
  <c r="BP27" i="139" a="1"/>
  <c r="BP27" i="139" s="1"/>
  <c r="BP24" i="139" a="1"/>
  <c r="BP24" i="139" s="1"/>
  <c r="BO17" i="139" a="1"/>
  <c r="BO17" i="139" s="1"/>
  <c r="BN21" i="139" a="1"/>
  <c r="BN21" i="139" s="1"/>
  <c r="BN26" i="139" a="1"/>
  <c r="BN26" i="139" s="1"/>
  <c r="BV21" i="139" a="1"/>
  <c r="BV21" i="139" s="1"/>
  <c r="BW34" i="139" a="1"/>
  <c r="BW34" i="139" s="1"/>
  <c r="BW35" i="139" a="1"/>
  <c r="BW35" i="139" s="1"/>
  <c r="BX23" i="139" a="1"/>
  <c r="BX23" i="139" s="1"/>
  <c r="BY19" i="139" a="1"/>
  <c r="BY19" i="139" s="1"/>
  <c r="BY30" i="139" a="1"/>
  <c r="BY30" i="139" s="1"/>
  <c r="BU41" i="139" a="1"/>
  <c r="BU41" i="139" s="1"/>
  <c r="BT23" i="139" a="1"/>
  <c r="BT23" i="139" s="1"/>
  <c r="BT20" i="139" a="1"/>
  <c r="BT20" i="139" s="1"/>
  <c r="BS35" i="139" a="1"/>
  <c r="BS35" i="139" s="1"/>
  <c r="BR16" i="139" a="1"/>
  <c r="BR16" i="139" s="1"/>
  <c r="BR33" i="139" a="1"/>
  <c r="BR33" i="139" s="1"/>
  <c r="BQ22" i="139" a="1"/>
  <c r="BQ22" i="139" s="1"/>
  <c r="BP29" i="139" a="1"/>
  <c r="BP29" i="139" s="1"/>
  <c r="BP25" i="139" a="1"/>
  <c r="BP25" i="139" s="1"/>
  <c r="BO24" i="139" a="1"/>
  <c r="BO24" i="139" s="1"/>
  <c r="BN41" i="139" a="1"/>
  <c r="BN41" i="139" s="1"/>
  <c r="BN46" i="139" a="1"/>
  <c r="BN46" i="139" s="1"/>
  <c r="BV41" i="139" a="1"/>
  <c r="BV41" i="139" s="1"/>
  <c r="BW38" i="139" a="1"/>
  <c r="BW38" i="139" s="1"/>
  <c r="BW18" i="139" a="1"/>
  <c r="BW18" i="139" s="1"/>
  <c r="BX43" i="139" a="1"/>
  <c r="BX43" i="139" s="1"/>
  <c r="BY39" i="139" a="1"/>
  <c r="BY39" i="139" s="1"/>
  <c r="BY32" i="139" a="1"/>
  <c r="BY32" i="139" s="1"/>
  <c r="BU27" i="139" a="1"/>
  <c r="BU27" i="139" s="1"/>
  <c r="BT43" i="139" a="1"/>
  <c r="BT43" i="139" s="1"/>
  <c r="BT41" i="139" a="1"/>
  <c r="BT41" i="139" s="1"/>
  <c r="BS39" i="139" a="1"/>
  <c r="BS39" i="139" s="1"/>
  <c r="BR36" i="139" a="1"/>
  <c r="BR36" i="139" s="1"/>
  <c r="BR21" i="139" a="1"/>
  <c r="BR21" i="139" s="1"/>
  <c r="BQ23" i="139" a="1"/>
  <c r="BQ23" i="139" s="1"/>
  <c r="BP33" i="139" a="1"/>
  <c r="BP33" i="139" s="1"/>
  <c r="BP45" i="139" a="1"/>
  <c r="BP45" i="139" s="1"/>
  <c r="BO44" i="139" a="1"/>
  <c r="BO44" i="139" s="1"/>
  <c r="BN22" i="139" a="1"/>
  <c r="BN22" i="139" s="1"/>
  <c r="BW25" i="139" a="1"/>
  <c r="BW25" i="139" s="1"/>
  <c r="BQ41" i="139" a="1"/>
  <c r="BQ41" i="139" s="1"/>
  <c r="BT27" i="139" a="1"/>
  <c r="BT27" i="139" s="1"/>
  <c r="BS24" i="139" a="1"/>
  <c r="BS24" i="139" s="1"/>
  <c r="BO36" i="139" a="1"/>
  <c r="BO36" i="139" s="1"/>
  <c r="BU17" i="139" a="1"/>
  <c r="BU17" i="139" s="1"/>
  <c r="BT28" i="139" a="1"/>
  <c r="BT28" i="139" s="1"/>
  <c r="BS36" i="139" a="1"/>
  <c r="BS36" i="139" s="1"/>
  <c r="BS27" i="139" a="1"/>
  <c r="BS27" i="139" s="1"/>
  <c r="BR40" i="139" a="1"/>
  <c r="BR40" i="139" s="1"/>
  <c r="BQ28" i="139" a="1"/>
  <c r="BQ28" i="139" s="1"/>
  <c r="BQ30" i="139" a="1"/>
  <c r="BQ30" i="139" s="1"/>
  <c r="BP38" i="139" a="1"/>
  <c r="BP38" i="139" s="1"/>
  <c r="BO32" i="139" a="1"/>
  <c r="BO32" i="139" s="1"/>
  <c r="BO23" i="139" a="1"/>
  <c r="BO23" i="139" s="1"/>
  <c r="BN36" i="139" a="1"/>
  <c r="BN36" i="139" s="1"/>
  <c r="BS43" i="139" a="1"/>
  <c r="BS43" i="139" s="1"/>
  <c r="BW19" i="139" a="1"/>
  <c r="BW19" i="139" s="1"/>
  <c r="BY21" i="139" a="1"/>
  <c r="BY21" i="139" s="1"/>
  <c r="BY20" i="139" a="1"/>
  <c r="BY20" i="139" s="1"/>
  <c r="BX28" i="139" a="1"/>
  <c r="BX28" i="139" s="1"/>
  <c r="BU23" i="139" a="1"/>
  <c r="BU23" i="139" s="1"/>
  <c r="BT31" i="139" a="1"/>
  <c r="BT31" i="139" s="1"/>
  <c r="BS30" i="139" a="1"/>
  <c r="BS30" i="139" s="1"/>
  <c r="BS34" i="139" a="1"/>
  <c r="BS34" i="139" s="1"/>
  <c r="BR46" i="139" a="1"/>
  <c r="BR46" i="139" s="1"/>
  <c r="BQ36" i="139" a="1"/>
  <c r="BQ36" i="139" s="1"/>
  <c r="BQ40" i="139" a="1"/>
  <c r="BQ40" i="139" s="1"/>
  <c r="BP39" i="139" a="1"/>
  <c r="BP39" i="139" s="1"/>
  <c r="BO18" i="139" a="1"/>
  <c r="BO18" i="139" s="1"/>
  <c r="BO43" i="139" a="1"/>
  <c r="BO43" i="139" s="1"/>
  <c r="BN43" i="139" a="1"/>
  <c r="BN43" i="139" s="1"/>
  <c r="BR24" i="139" a="1"/>
  <c r="BR24" i="139" s="1"/>
  <c r="BV19" i="139" a="1"/>
  <c r="BV19" i="139" s="1"/>
  <c r="BY45" i="139" a="1"/>
  <c r="BY45" i="139" s="1"/>
  <c r="BN42" i="139" a="1"/>
  <c r="BN42" i="139" s="1"/>
  <c r="BU42" i="139" a="1"/>
  <c r="BU42" i="139" s="1"/>
  <c r="BQ31" i="139" a="1"/>
  <c r="BQ31" i="139" s="1"/>
  <c r="BW40" i="139" a="1"/>
  <c r="BW40" i="139" s="1"/>
  <c r="BW36" i="139" a="1"/>
  <c r="BW36" i="139" s="1"/>
  <c r="BQ25" i="139" a="1"/>
  <c r="BQ25" i="139" s="1"/>
  <c r="BP20" i="139" a="1"/>
  <c r="BP20" i="139" s="1"/>
  <c r="BO40" i="139" a="1"/>
  <c r="BO40" i="139" s="1"/>
  <c r="BO25" i="139" a="1"/>
  <c r="BO25" i="139" s="1"/>
  <c r="BN29" i="139" a="1"/>
  <c r="BN29" i="139" s="1"/>
  <c r="BO22" i="139" a="1"/>
  <c r="BO22" i="139" s="1"/>
  <c r="BW28" i="139" a="1"/>
  <c r="BW28" i="139" s="1"/>
  <c r="BR35" i="139" a="1"/>
  <c r="BR35" i="139" s="1"/>
  <c r="BW39" i="139" a="1"/>
  <c r="BW39" i="139" s="1"/>
  <c r="BU43" i="139" a="1"/>
  <c r="BU43" i="139" s="1"/>
  <c r="BX30" i="139" a="1"/>
  <c r="BX30" i="139" s="1"/>
  <c r="BU35" i="139" a="1"/>
  <c r="BU35" i="139" s="1"/>
  <c r="BY27" i="139" a="1"/>
  <c r="BY27" i="139" s="1"/>
  <c r="BU36" i="139" a="1"/>
  <c r="BU36" i="139" s="1"/>
  <c r="BU44" i="139" a="1"/>
  <c r="BU44" i="139" s="1"/>
  <c r="BT36" i="139" a="1"/>
  <c r="BT36" i="139" s="1"/>
  <c r="BS38" i="139" a="1"/>
  <c r="BS38" i="139" s="1"/>
  <c r="BS20" i="139" a="1"/>
  <c r="BS20" i="139" s="1"/>
  <c r="BR41" i="139" a="1"/>
  <c r="BR41" i="139" s="1"/>
  <c r="BQ37" i="139" a="1"/>
  <c r="BQ37" i="139" s="1"/>
  <c r="BQ45" i="139" a="1"/>
  <c r="BQ45" i="139" s="1"/>
  <c r="BP40" i="139" a="1"/>
  <c r="BP40" i="139" s="1"/>
  <c r="BO28" i="139" a="1"/>
  <c r="BO28" i="139" s="1"/>
  <c r="BO45" i="139" a="1"/>
  <c r="BO45" i="139" s="1"/>
  <c r="BN44" i="139" a="1"/>
  <c r="BN44" i="139" s="1"/>
  <c r="BP22" i="139" a="1"/>
  <c r="BP22" i="139" s="1"/>
  <c r="BT21" i="139" a="1"/>
  <c r="BT21" i="139" s="1"/>
  <c r="BV17" i="139" a="1"/>
  <c r="BV17" i="139" s="1"/>
  <c r="BY17" i="139" a="1"/>
  <c r="BY17" i="139" s="1"/>
  <c r="BR45" i="139" a="1"/>
  <c r="BR45" i="139" s="1"/>
  <c r="BP18" i="139" a="1"/>
  <c r="BP18" i="139" s="1"/>
  <c r="BS29" i="139" a="1"/>
  <c r="BS29" i="139" s="1"/>
  <c r="BT18" i="139" a="1"/>
  <c r="BT18" i="139" s="1"/>
  <c r="BS41" i="139" a="1"/>
  <c r="BS41" i="139" s="1"/>
  <c r="BS25" i="139" a="1"/>
  <c r="BS25" i="139" s="1"/>
  <c r="BR32" i="139" a="1"/>
  <c r="BR32" i="139" s="1"/>
  <c r="BQ27" i="139" a="1"/>
  <c r="BQ27" i="139" s="1"/>
  <c r="BQ29" i="139" a="1"/>
  <c r="BQ29" i="139" s="1"/>
  <c r="BP21" i="139" a="1"/>
  <c r="BP21" i="139" s="1"/>
  <c r="BO33" i="139" a="1"/>
  <c r="BO33" i="139" s="1"/>
  <c r="BO29" i="139" a="1"/>
  <c r="BO29" i="139" s="1"/>
  <c r="BN34" i="139" a="1"/>
  <c r="BN34" i="139" s="1"/>
  <c r="BT16" i="139" a="1"/>
  <c r="BT16" i="139" s="1"/>
  <c r="BP19" i="139" a="1"/>
  <c r="BP19" i="139" s="1"/>
  <c r="BX40" i="139" a="1"/>
  <c r="BX40" i="139" s="1"/>
  <c r="BT37" i="139" a="1"/>
  <c r="BT37" i="139" s="1"/>
  <c r="BN23" i="139" a="1"/>
  <c r="BN23" i="139" s="1"/>
  <c r="BQ43" i="139" a="1"/>
  <c r="BQ43" i="139" s="1"/>
  <c r="BW26" i="139" a="1"/>
  <c r="BW26" i="139" s="1"/>
  <c r="BY40" i="139" a="1"/>
  <c r="BY40" i="139" s="1"/>
  <c r="BU34" i="139" a="1"/>
  <c r="BU34" i="139" s="1"/>
  <c r="BX37" i="139" a="1"/>
  <c r="BX37" i="139" s="1"/>
  <c r="BT39" i="139" a="1"/>
  <c r="BT39" i="139" s="1"/>
  <c r="BS45" i="139" a="1"/>
  <c r="BS45" i="139" s="1"/>
  <c r="BR38" i="139" a="1"/>
  <c r="BR38" i="139" s="1"/>
  <c r="BQ16" i="139" a="1"/>
  <c r="BQ16" i="139" s="1"/>
  <c r="BQ20" i="139" a="1"/>
  <c r="BQ20" i="139" s="1"/>
  <c r="BP41" i="139" a="1"/>
  <c r="BP41" i="139" s="1"/>
  <c r="BO16" i="139" a="1"/>
  <c r="BO16" i="139" s="1"/>
  <c r="BO34" i="139" a="1"/>
  <c r="BO34" i="139" s="1"/>
  <c r="BN39" i="139" a="1"/>
  <c r="BN39" i="139" s="1"/>
  <c r="BS23" i="139" a="1"/>
  <c r="BS23" i="139" s="1"/>
  <c r="BN20" i="139" a="1"/>
  <c r="BN20" i="139" s="1"/>
  <c r="BT42" i="139" a="1"/>
  <c r="BT42" i="139" s="1"/>
  <c r="BO27" i="139" a="1"/>
  <c r="BO27" i="139" s="1"/>
  <c r="BV43" i="139" a="1"/>
  <c r="BV43" i="139" s="1"/>
  <c r="BU33" i="139" a="1"/>
  <c r="BU33" i="139" s="1"/>
  <c r="BV24" i="139" a="1"/>
  <c r="BV24" i="139" s="1"/>
  <c r="BX17" i="139" a="1"/>
  <c r="BX17" i="139" s="1"/>
  <c r="BY42" i="139" a="1"/>
  <c r="BY42" i="139" s="1"/>
  <c r="BT40" i="139" a="1"/>
  <c r="BT40" i="139" s="1"/>
  <c r="BS18" i="139" a="1"/>
  <c r="BS18" i="139" s="1"/>
  <c r="BS33" i="139" a="1"/>
  <c r="BS33" i="139" s="1"/>
  <c r="BR22" i="139" a="1"/>
  <c r="BR22" i="139" s="1"/>
  <c r="BQ38" i="139" a="1"/>
  <c r="BQ38" i="139" s="1"/>
  <c r="BQ42" i="139" a="1"/>
  <c r="BQ42" i="139" s="1"/>
  <c r="BP28" i="139" a="1"/>
  <c r="BP28" i="139" s="1"/>
  <c r="BO39" i="139" a="1"/>
  <c r="BO39" i="139" s="1"/>
  <c r="BO37" i="139" a="1"/>
  <c r="BO37" i="139" s="1"/>
  <c r="BN25" i="139" a="1"/>
  <c r="BN25" i="139" s="1"/>
  <c r="BV27" i="139" a="1"/>
  <c r="BV27" i="139" s="1"/>
  <c r="BR30" i="139" a="1"/>
  <c r="BR30" i="139" s="1"/>
  <c r="BX44" i="139" a="1"/>
  <c r="BX44" i="139" s="1"/>
  <c r="BT46" i="139" a="1"/>
  <c r="BT46" i="139" s="1"/>
  <c r="BY22" i="139" a="1"/>
  <c r="BY22" i="139" s="1"/>
  <c r="BW42" i="139" a="1"/>
  <c r="BW42" i="139" s="1"/>
  <c r="BU37" i="139" a="1"/>
  <c r="BU37" i="139" s="1"/>
  <c r="BV23" i="139" a="1"/>
  <c r="BV23" i="139" s="1"/>
  <c r="BS17" i="139" a="1"/>
  <c r="BS17" i="139" s="1"/>
  <c r="BR42" i="139" a="1"/>
  <c r="BR42" i="139" s="1"/>
  <c r="BQ33" i="139" a="1"/>
  <c r="BQ33" i="139" s="1"/>
  <c r="BQ26" i="139" a="1"/>
  <c r="BQ26" i="139" s="1"/>
  <c r="BP16" i="139" a="1"/>
  <c r="BP16" i="139" s="1"/>
  <c r="BO20" i="139" a="1"/>
  <c r="BO20" i="139" s="1"/>
  <c r="BO46" i="139" a="1"/>
  <c r="BO46" i="139" s="1"/>
  <c r="BN45" i="139" a="1"/>
  <c r="BN45" i="139" s="1"/>
  <c r="BR31" i="139" a="1"/>
  <c r="BR31" i="139" s="1"/>
  <c r="BU40" i="139" a="1"/>
  <c r="BU40" i="139" s="1"/>
  <c r="BP23" i="139" a="1"/>
  <c r="BP23" i="139" s="1"/>
  <c r="BY34" i="139" a="1"/>
  <c r="BY34" i="139" s="1"/>
  <c r="BX24" i="139" a="1"/>
  <c r="BX24" i="139" s="1"/>
  <c r="BR27" i="139" a="1"/>
  <c r="BR27" i="139" s="1"/>
  <c r="BY37" i="139" a="1"/>
  <c r="BY37" i="139" s="1"/>
  <c r="BP37" i="139" a="1"/>
  <c r="BP37" i="139" s="1"/>
  <c r="BN30" i="139" a="1"/>
  <c r="BN30" i="139" s="1"/>
  <c r="BS44" i="139" a="1"/>
  <c r="BS44" i="139" s="1"/>
  <c r="BN33" i="139" a="1"/>
  <c r="BN33" i="139" s="1"/>
  <c r="BX19" i="139" a="1"/>
  <c r="BX19" i="139" s="1"/>
  <c r="BX16" i="139" a="1"/>
  <c r="BX16" i="139" s="1"/>
  <c r="BT34" i="139" a="1"/>
  <c r="BT34" i="139" s="1"/>
  <c r="BV44" i="139" a="1"/>
  <c r="BV44" i="139" s="1"/>
  <c r="BX39" i="139" a="1"/>
  <c r="BX39" i="139" s="1"/>
  <c r="BX20" i="139" a="1"/>
  <c r="BX20" i="139" s="1"/>
  <c r="BX21" i="139" a="1"/>
  <c r="BX21" i="139" s="1"/>
  <c r="BV36" i="139" a="1"/>
  <c r="BV36" i="139" s="1"/>
  <c r="BX25" i="139" a="1"/>
  <c r="BX25" i="139" s="1"/>
  <c r="BY24" i="139" a="1"/>
  <c r="BY24" i="139" s="1"/>
  <c r="BW27" i="139" a="1"/>
  <c r="BW27" i="139" s="1"/>
  <c r="BY44" i="139" a="1"/>
  <c r="BY44" i="139" s="1"/>
  <c r="BT22" i="139" a="1"/>
  <c r="BT22" i="139" s="1"/>
  <c r="BV30" i="139" a="1"/>
  <c r="BV30" i="139" s="1"/>
  <c r="BV25" i="139" a="1"/>
  <c r="BV25" i="139" s="1"/>
  <c r="BX42" i="139" a="1"/>
  <c r="BX42" i="139" s="1"/>
  <c r="BX26" i="139" a="1"/>
  <c r="BX26" i="139" s="1"/>
  <c r="BY31" i="139" a="1"/>
  <c r="BY31" i="139" s="1"/>
  <c r="BU31" i="139" a="1"/>
  <c r="BU31" i="139" s="1"/>
  <c r="BU45" i="139" a="1"/>
  <c r="BU45" i="139" s="1"/>
  <c r="BT24" i="139" a="1"/>
  <c r="BT24" i="139" s="1"/>
  <c r="BS32" i="139" a="1"/>
  <c r="BS32" i="139" s="1"/>
  <c r="BS40" i="139" a="1"/>
  <c r="BS40" i="139" s="1"/>
  <c r="BR23" i="139" a="1"/>
  <c r="BR23" i="139" s="1"/>
  <c r="BQ18" i="139" a="1"/>
  <c r="BQ18" i="139" s="1"/>
  <c r="BQ46" i="139" a="1"/>
  <c r="BQ46" i="139" s="1"/>
  <c r="BP42" i="139" a="1"/>
  <c r="BP42" i="139" s="1"/>
  <c r="BO21" i="139" a="1"/>
  <c r="BO21" i="139" s="1"/>
  <c r="BN31" i="139" a="1"/>
  <c r="BN31" i="139" s="1"/>
  <c r="BN27" i="139" a="1"/>
  <c r="BN27" i="139" s="1"/>
  <c r="BX36" i="139" a="1"/>
  <c r="BX36" i="139" s="1"/>
  <c r="BQ21" i="139" a="1"/>
  <c r="BQ21" i="139" s="1"/>
  <c r="BY28" i="139" a="1"/>
  <c r="BY28" i="139" s="1"/>
  <c r="BT38" i="139" a="1"/>
  <c r="BT38" i="139" s="1"/>
  <c r="BO42" i="139" a="1"/>
  <c r="BO42" i="139" s="1"/>
  <c r="BS31" i="139" a="1"/>
  <c r="BS31" i="139" s="1"/>
  <c r="BU22" i="139" a="1"/>
  <c r="BU22" i="139" s="1"/>
  <c r="BP17" i="139" a="1"/>
  <c r="BP17" i="139" s="1"/>
  <c r="BT26" i="139" a="1"/>
  <c r="BT26" i="139" s="1"/>
  <c r="BO31" i="139" a="1"/>
  <c r="BO31" i="139" s="1"/>
  <c r="BX29" i="139" a="1"/>
  <c r="BX29" i="139" s="1"/>
  <c r="BT44" i="139" a="1"/>
  <c r="BT44" i="139" s="1"/>
  <c r="BR28" i="139" a="1"/>
  <c r="BR28" i="139" s="1"/>
  <c r="BQ24" i="139" a="1"/>
  <c r="BQ24" i="139" s="1"/>
  <c r="BW46" i="139" a="1"/>
  <c r="BW46" i="139" s="1"/>
  <c r="BW41" i="139" a="1"/>
  <c r="BW41" i="139" s="1"/>
  <c r="BU24" i="139" a="1"/>
  <c r="BU24" i="139" s="1"/>
  <c r="BV29" i="139" a="1"/>
  <c r="BV29" i="139" s="1"/>
  <c r="BW17" i="139" a="1"/>
  <c r="BW17" i="139" s="1"/>
  <c r="BV35" i="139" a="1"/>
  <c r="BV35" i="139" s="1"/>
  <c r="BX41" i="139" a="1"/>
  <c r="BX41" i="139" s="1"/>
  <c r="BS28" i="139" a="1"/>
  <c r="BS28" i="139" s="1"/>
  <c r="BV18" i="139" a="1"/>
  <c r="BV18" i="139" s="1"/>
  <c r="BW43" i="139" a="1"/>
  <c r="BW43" i="139" s="1"/>
  <c r="BU29" i="139" a="1"/>
  <c r="BU29" i="139" s="1"/>
  <c r="BX35" i="139" a="1"/>
  <c r="BX35" i="139" s="1"/>
  <c r="BU38" i="139" a="1"/>
  <c r="BU38" i="139" s="1"/>
  <c r="BS42" i="139" a="1"/>
  <c r="BS42" i="139" s="1"/>
  <c r="BW20" i="139" a="1"/>
  <c r="BW20" i="139" s="1"/>
  <c r="BV46" i="139" a="1"/>
  <c r="BV46" i="139" s="1"/>
  <c r="BV45" i="139" a="1"/>
  <c r="BV45" i="139" s="1"/>
  <c r="BW44" i="139" a="1"/>
  <c r="BW44" i="139" s="1"/>
  <c r="BX27" i="139" a="1"/>
  <c r="BX27" i="139" s="1"/>
  <c r="BX46" i="139" a="1"/>
  <c r="BX46" i="139" s="1"/>
  <c r="BY33" i="139" a="1"/>
  <c r="BY33" i="139" s="1"/>
  <c r="BU18" i="139" a="1"/>
  <c r="BU18" i="139" s="1"/>
  <c r="BU46" i="139" a="1"/>
  <c r="BU46" i="139" s="1"/>
  <c r="BT25" i="139" a="1"/>
  <c r="BT25" i="139" s="1"/>
  <c r="BS16" i="139" a="1"/>
  <c r="BS16" i="139" s="1"/>
  <c r="BS26" i="139" a="1"/>
  <c r="BS26" i="139" s="1"/>
  <c r="BR43" i="139" a="1"/>
  <c r="BR43" i="139" s="1"/>
  <c r="BQ19" i="139" a="1"/>
  <c r="BQ19" i="139" s="1"/>
  <c r="BP31" i="139" a="1"/>
  <c r="BP31" i="139" s="1"/>
  <c r="BP43" i="139" a="1"/>
  <c r="BP43" i="139" s="1"/>
  <c r="BO41" i="139" a="1"/>
  <c r="BO41" i="139" s="1"/>
  <c r="BN16" i="139" a="1"/>
  <c r="BN16" i="139" s="1"/>
  <c r="BN32" i="139" a="1"/>
  <c r="BN32" i="139" s="1"/>
  <c r="BY43" i="139" a="1"/>
  <c r="BY43" i="139" s="1"/>
  <c r="BN19" i="139" a="1"/>
  <c r="BN19" i="139" s="1"/>
  <c r="BW29" i="139" a="1"/>
  <c r="BW29" i="139" s="1"/>
  <c r="BR44" i="139" a="1"/>
  <c r="BR44" i="139" s="1"/>
  <c r="BX22" i="139" a="1"/>
  <c r="BX22" i="139" s="1"/>
  <c r="BW21" i="139" a="1"/>
  <c r="BW21" i="139" s="1"/>
  <c r="BR25" i="139" a="1"/>
  <c r="BR25" i="139" s="1"/>
  <c r="BP26" i="139" a="1"/>
  <c r="BP26" i="139" s="1"/>
  <c r="BW22" i="139" a="1"/>
  <c r="BW22" i="139" s="1"/>
  <c r="BT30" i="139" a="1"/>
  <c r="BT30" i="139" s="1"/>
  <c r="BP46" i="139" a="1"/>
  <c r="BP46" i="139" s="1"/>
  <c r="BY26" i="139" a="1"/>
  <c r="BY26" i="139" s="1"/>
  <c r="BO35" i="139" a="1"/>
  <c r="BO35" i="139" s="1"/>
  <c r="BV42" i="139" a="1"/>
  <c r="BV42" i="139" s="1"/>
  <c r="BY23" i="139" a="1"/>
  <c r="BY23" i="139" s="1"/>
  <c r="BS37" i="139" a="1"/>
  <c r="BS37" i="139" s="1"/>
  <c r="BQ17" i="139" a="1"/>
  <c r="BQ17" i="139" s="1"/>
  <c r="BV34" i="139" a="1"/>
  <c r="BV34" i="139" s="1"/>
  <c r="BY16" i="139" a="1"/>
  <c r="BY16" i="139" s="1"/>
  <c r="BU28" i="139" a="1"/>
  <c r="BU28" i="139" s="1"/>
  <c r="BV32" i="139" a="1"/>
  <c r="BV32" i="139" s="1"/>
  <c r="BU30" i="139" a="1"/>
  <c r="BU30" i="139" s="1"/>
  <c r="BX31" i="139" a="1"/>
  <c r="BX31" i="139" s="1"/>
  <c r="BU16" i="139" a="1"/>
  <c r="BU16" i="139" s="1"/>
  <c r="BV31" i="139" a="1"/>
  <c r="BV31" i="139" s="1"/>
  <c r="BX45" i="139" a="1"/>
  <c r="BX45" i="139" s="1"/>
  <c r="BU25" i="139" a="1"/>
  <c r="BU25" i="139" s="1"/>
  <c r="BV39" i="139" a="1"/>
  <c r="BV39" i="139" s="1"/>
  <c r="BV16" i="139" a="1"/>
  <c r="BV16" i="139" s="1"/>
  <c r="BW30" i="139" a="1"/>
  <c r="BW30" i="139" s="1"/>
  <c r="BX32" i="139" a="1"/>
  <c r="BX32" i="139" s="1"/>
  <c r="BY35" i="139" a="1"/>
  <c r="BY35" i="139" s="1"/>
  <c r="BY18" i="139" a="1"/>
  <c r="BY18" i="139" s="1"/>
  <c r="BU19" i="139" a="1"/>
  <c r="BU19" i="139" s="1"/>
  <c r="BT33" i="139" a="1"/>
  <c r="BT33" i="139" s="1"/>
  <c r="BT45" i="139" a="1"/>
  <c r="BT45" i="139" s="1"/>
  <c r="BS19" i="139" a="1"/>
  <c r="BS19" i="139" s="1"/>
  <c r="BS46" i="139" a="1"/>
  <c r="BS46" i="139" s="1"/>
  <c r="BR29" i="139" a="1"/>
  <c r="BR29" i="139" s="1"/>
  <c r="BQ39" i="139" a="1"/>
  <c r="BQ39" i="139" s="1"/>
  <c r="BP36" i="139" a="1"/>
  <c r="BP36" i="139" s="1"/>
  <c r="BP44" i="139" a="1"/>
  <c r="BP44" i="139" s="1"/>
  <c r="BO30" i="139" a="1"/>
  <c r="BO30" i="139" s="1"/>
  <c r="BN40" i="139" a="1"/>
  <c r="BN40" i="139" s="1"/>
  <c r="BN35" i="139" a="1"/>
  <c r="BN35" i="139" s="1"/>
  <c r="BV40" i="139" a="1"/>
  <c r="BV40" i="139" s="1"/>
  <c r="BY38" i="139" a="1"/>
  <c r="BY38" i="139" s="1"/>
  <c r="BT17" i="139" a="1"/>
  <c r="BT17" i="139" s="1"/>
  <c r="BW45" i="139" a="1"/>
  <c r="BW45" i="139" s="1"/>
  <c r="BR34" i="139" a="1"/>
  <c r="BR34" i="139" s="1"/>
  <c r="BW32" i="139" a="1"/>
  <c r="BW32" i="139" s="1"/>
  <c r="BU21" i="139" a="1"/>
  <c r="BU21" i="139" s="1"/>
  <c r="BY29" i="139" a="1"/>
  <c r="BY29" i="139" s="1"/>
  <c r="BS21" i="139" a="1"/>
  <c r="BS21" i="139" s="1"/>
  <c r="BV22" i="139" a="1"/>
  <c r="BV22" i="139" s="1"/>
  <c r="BR39" i="139" a="1"/>
  <c r="BR39" i="139" s="1"/>
  <c r="BW33" i="139" a="1"/>
  <c r="BW33" i="139" s="1"/>
  <c r="BQ35" i="139" a="1"/>
  <c r="BQ35" i="139" s="1"/>
  <c r="BV37" i="139" a="1"/>
  <c r="BV37" i="139" s="1"/>
  <c r="BV28" i="139" a="1"/>
  <c r="BV28" i="139" s="1"/>
  <c r="BX33" i="139" a="1"/>
  <c r="BX33" i="139" s="1"/>
  <c r="BR17" i="139" a="1"/>
  <c r="BR17" i="139" s="1"/>
  <c r="BV26" i="139" a="1"/>
  <c r="BV26" i="139" s="1"/>
  <c r="BU32" i="139" a="1"/>
  <c r="BU32" i="139" s="1"/>
  <c r="BW23" i="139" a="1"/>
  <c r="BW23" i="139" s="1"/>
  <c r="BV20" i="139" a="1"/>
  <c r="BV20" i="139" s="1"/>
  <c r="BW31" i="139" a="1"/>
  <c r="BW31" i="139" s="1"/>
  <c r="BW16" i="139" a="1"/>
  <c r="BW16" i="139" s="1"/>
  <c r="BX34" i="139" a="1"/>
  <c r="BX34" i="139" s="1"/>
  <c r="BY36" i="139" a="1"/>
  <c r="BY36" i="139" s="1"/>
  <c r="BY41" i="139" a="1"/>
  <c r="BY41" i="139" s="1"/>
  <c r="BU39" i="139" a="1"/>
  <c r="BU39" i="139" s="1"/>
  <c r="BT29" i="139" a="1"/>
  <c r="BT29" i="139" s="1"/>
  <c r="BT35" i="139" a="1"/>
  <c r="BT35" i="139" s="1"/>
  <c r="BS22" i="139" a="1"/>
  <c r="BS22" i="139" s="1"/>
  <c r="BR26" i="139" a="1"/>
  <c r="BR26" i="139" s="1"/>
  <c r="BR37" i="139" a="1"/>
  <c r="BR37" i="139" s="1"/>
  <c r="BQ32" i="139" a="1"/>
  <c r="BQ32" i="139" s="1"/>
  <c r="BP30" i="139" a="1"/>
  <c r="BP30" i="139" s="1"/>
  <c r="BP34" i="139" a="1"/>
  <c r="BP34" i="139" s="1"/>
  <c r="BO19" i="139" a="1"/>
  <c r="BO19" i="139" s="1"/>
  <c r="BN28" i="139" a="1"/>
  <c r="BN28" i="139" s="1"/>
  <c r="BN37" i="139" a="1"/>
  <c r="BN37" i="139" s="1"/>
  <c r="B6" i="139" l="1"/>
  <c r="AL63" i="139"/>
  <c r="AL62" i="139"/>
  <c r="AL61" i="139"/>
  <c r="AC63" i="139"/>
  <c r="AI4" i="139"/>
  <c r="AL4" i="139"/>
  <c r="AC4" i="139"/>
  <c r="AF4" i="139"/>
  <c r="AC61" i="139"/>
  <c r="AC62" i="139"/>
  <c r="W4" i="139"/>
  <c r="Z4" i="139"/>
  <c r="AF60" i="139"/>
  <c r="AF61" i="139"/>
  <c r="AF62" i="139"/>
  <c r="Q4" i="139"/>
  <c r="T4" i="139"/>
  <c r="AI60" i="139"/>
  <c r="AI61" i="139"/>
  <c r="AI62" i="139"/>
  <c r="K4" i="139"/>
  <c r="N4" i="139"/>
  <c r="E4" i="139"/>
  <c r="H4" i="139"/>
  <c r="Z63" i="139"/>
  <c r="Z62" i="139"/>
  <c r="Z60" i="139"/>
  <c r="W62" i="139"/>
  <c r="W63" i="139"/>
  <c r="W60" i="139"/>
  <c r="T62" i="139"/>
  <c r="T63" i="139"/>
  <c r="Q61" i="139"/>
  <c r="N63" i="139"/>
  <c r="Q60" i="139"/>
  <c r="T61" i="139"/>
  <c r="H60" i="139"/>
  <c r="H61" i="139"/>
  <c r="H62" i="139"/>
  <c r="Q62" i="139"/>
  <c r="K62" i="139"/>
  <c r="K60" i="139"/>
  <c r="N60" i="139"/>
  <c r="N61" i="139"/>
  <c r="K61" i="139"/>
  <c r="B61" i="139"/>
  <c r="B62" i="139"/>
  <c r="B63" i="139"/>
  <c r="B60" i="139"/>
  <c r="E60" i="139"/>
  <c r="E61" i="139"/>
  <c r="E62" i="139"/>
  <c r="AL57" i="139"/>
  <c r="AI57" i="139"/>
  <c r="AC57" i="139"/>
  <c r="AF57" i="139"/>
  <c r="K57" i="139"/>
  <c r="Z57" i="139"/>
  <c r="W57" i="139"/>
  <c r="T57" i="139"/>
  <c r="Q57" i="139"/>
  <c r="N57" i="139"/>
  <c r="H57" i="139"/>
  <c r="E57" i="139"/>
  <c r="B57" i="139"/>
  <c r="AL56" i="139"/>
  <c r="AI56" i="139"/>
  <c r="AC56" i="139"/>
  <c r="AF56" i="139"/>
  <c r="Z56" i="139"/>
  <c r="W56" i="139"/>
  <c r="AC58" i="139"/>
  <c r="T56" i="139"/>
  <c r="Q56" i="139"/>
  <c r="N56" i="139"/>
  <c r="K56" i="139"/>
  <c r="H56" i="139"/>
  <c r="E56" i="139"/>
  <c r="B56" i="139"/>
  <c r="AL58" i="139"/>
  <c r="AF58" i="139"/>
  <c r="AI58" i="139"/>
  <c r="Z58" i="139"/>
  <c r="W58" i="139"/>
  <c r="K58" i="139"/>
  <c r="T58" i="139"/>
  <c r="Q58" i="139"/>
  <c r="N58" i="139"/>
  <c r="H58" i="139"/>
  <c r="E58" i="139"/>
  <c r="B58" i="139"/>
  <c r="B55" i="139"/>
  <c r="AL55" i="139"/>
  <c r="AI55" i="139"/>
  <c r="AF55" i="139"/>
  <c r="AC55" i="139"/>
  <c r="Z55" i="139"/>
  <c r="W55" i="139"/>
  <c r="T55" i="139"/>
  <c r="Q55" i="139"/>
  <c r="N55" i="139"/>
  <c r="K55" i="139"/>
  <c r="H55" i="139"/>
  <c r="E55" i="139"/>
  <c r="B4" i="139" l="1"/>
  <c r="B5" i="139" s="1"/>
  <c r="AL5" i="139"/>
  <c r="AI5" i="139"/>
  <c r="AF5" i="139"/>
  <c r="AC5" i="139"/>
  <c r="Z5" i="139"/>
  <c r="W5" i="139"/>
  <c r="T5" i="139"/>
  <c r="Q5" i="139"/>
  <c r="N5" i="139"/>
  <c r="K5" i="139"/>
  <c r="H5" i="139"/>
  <c r="E5" i="139"/>
  <c r="T13" i="139" l="1"/>
  <c r="T3" i="139" s="1"/>
  <c r="BA16" i="139" l="1"/>
  <c r="AN16" i="139"/>
  <c r="BB16" i="139" l="1"/>
  <c r="BF16" i="139" l="1"/>
  <c r="BE16" i="139" l="1"/>
  <c r="BE17" i="139" s="1"/>
  <c r="BE18" i="139" s="1"/>
  <c r="BE19" i="139" s="1"/>
  <c r="BE20" i="139" s="1"/>
  <c r="BE21" i="139" s="1"/>
  <c r="BE22" i="139" s="1"/>
  <c r="BE23" i="139" s="1"/>
  <c r="BE24" i="139" s="1"/>
  <c r="BE25" i="139" s="1"/>
  <c r="BE26" i="139" s="1"/>
  <c r="BE27" i="139" s="1"/>
  <c r="BE28" i="139" s="1"/>
  <c r="BE29" i="139" s="1"/>
  <c r="BE30" i="139" s="1"/>
  <c r="BE31" i="139" s="1"/>
  <c r="BE32" i="139" s="1"/>
  <c r="BE33" i="139" s="1"/>
  <c r="BE34" i="139" s="1"/>
  <c r="BE35" i="139" s="1"/>
  <c r="BE36" i="139" s="1"/>
  <c r="BE37" i="139" s="1"/>
  <c r="BE38" i="139" s="1"/>
  <c r="BE39" i="139" s="1"/>
  <c r="BE40" i="139" s="1"/>
  <c r="BE41" i="139" s="1"/>
  <c r="BE42" i="139" s="1"/>
  <c r="BE43" i="139" s="1"/>
  <c r="BE44" i="139" s="1"/>
  <c r="BE45" i="139" s="1"/>
  <c r="BE46" i="139" s="1"/>
  <c r="BB17" i="139"/>
  <c r="BB18" i="139" s="1"/>
  <c r="BB19" i="139" s="1"/>
  <c r="BB20" i="139" s="1"/>
  <c r="BB21" i="139" s="1"/>
  <c r="BB22" i="139" s="1"/>
  <c r="BB23" i="139" s="1"/>
  <c r="BB24" i="139" s="1"/>
  <c r="BB25" i="139" s="1"/>
  <c r="BB26" i="139" s="1"/>
  <c r="BB27" i="139" s="1"/>
  <c r="BB28" i="139" s="1"/>
  <c r="BB29" i="139" s="1"/>
  <c r="BB30" i="139" s="1"/>
  <c r="BB31" i="139" s="1"/>
  <c r="BB32" i="139" s="1"/>
  <c r="BB33" i="139" s="1"/>
  <c r="BB34" i="139" s="1"/>
  <c r="BB35" i="139" s="1"/>
  <c r="BB36" i="139" s="1"/>
  <c r="BB37" i="139" s="1"/>
  <c r="BB38" i="139" s="1"/>
  <c r="BB39" i="139" s="1"/>
  <c r="BB40" i="139" s="1"/>
  <c r="BB41" i="139" s="1"/>
  <c r="BB42" i="139" s="1"/>
  <c r="BB43" i="139" s="1"/>
  <c r="BB44" i="139" s="1"/>
  <c r="BB45" i="139" s="1"/>
  <c r="BB46" i="139" s="1"/>
  <c r="BL16" i="139"/>
  <c r="BL17" i="139" s="1"/>
  <c r="BL18" i="139" s="1"/>
  <c r="BL19" i="139" s="1"/>
  <c r="BL20" i="139" s="1"/>
  <c r="BL21" i="139" s="1"/>
  <c r="BL22" i="139" s="1"/>
  <c r="BL23" i="139" s="1"/>
  <c r="BL24" i="139" s="1"/>
  <c r="BL25" i="139" s="1"/>
  <c r="BL26" i="139" s="1"/>
  <c r="BL27" i="139" s="1"/>
  <c r="BL28" i="139" s="1"/>
  <c r="BL29" i="139" s="1"/>
  <c r="BL30" i="139" s="1"/>
  <c r="BL31" i="139" s="1"/>
  <c r="BL32" i="139" s="1"/>
  <c r="BL33" i="139" s="1"/>
  <c r="BL34" i="139" s="1"/>
  <c r="BL35" i="139" s="1"/>
  <c r="BL36" i="139" s="1"/>
  <c r="BL37" i="139" s="1"/>
  <c r="BL38" i="139" s="1"/>
  <c r="BL39" i="139" s="1"/>
  <c r="BL40" i="139" s="1"/>
  <c r="BL41" i="139" s="1"/>
  <c r="BL42" i="139" s="1"/>
  <c r="BL43" i="139" s="1"/>
  <c r="BL44" i="139" s="1"/>
  <c r="BL45" i="139" s="1"/>
  <c r="BL46" i="139" s="1"/>
  <c r="BK16" i="139"/>
  <c r="BK17" i="139" s="1"/>
  <c r="BK18" i="139" s="1"/>
  <c r="BK19" i="139" s="1"/>
  <c r="BK20" i="139" s="1"/>
  <c r="BK21" i="139" s="1"/>
  <c r="BK22" i="139" s="1"/>
  <c r="BK23" i="139" s="1"/>
  <c r="BK24" i="139" s="1"/>
  <c r="BK25" i="139" s="1"/>
  <c r="BK26" i="139" s="1"/>
  <c r="BK27" i="139" s="1"/>
  <c r="BK28" i="139" s="1"/>
  <c r="BK29" i="139" s="1"/>
  <c r="BK30" i="139" s="1"/>
  <c r="BK31" i="139" s="1"/>
  <c r="BK32" i="139" s="1"/>
  <c r="BK33" i="139" s="1"/>
  <c r="BK34" i="139" s="1"/>
  <c r="BK35" i="139" s="1"/>
  <c r="BK36" i="139" s="1"/>
  <c r="BK37" i="139" s="1"/>
  <c r="BK38" i="139" s="1"/>
  <c r="BK39" i="139" s="1"/>
  <c r="BK40" i="139" s="1"/>
  <c r="BK41" i="139" s="1"/>
  <c r="BK42" i="139" s="1"/>
  <c r="BK43" i="139" s="1"/>
  <c r="BK44" i="139" s="1"/>
  <c r="BK45" i="139" s="1"/>
  <c r="BK46" i="139" s="1"/>
  <c r="BJ16" i="139"/>
  <c r="BJ17" i="139" s="1"/>
  <c r="BJ18" i="139" s="1"/>
  <c r="BJ19" i="139" s="1"/>
  <c r="BJ20" i="139" s="1"/>
  <c r="BJ21" i="139" s="1"/>
  <c r="BJ22" i="139" s="1"/>
  <c r="BJ23" i="139" s="1"/>
  <c r="BJ24" i="139" s="1"/>
  <c r="BJ25" i="139" s="1"/>
  <c r="BJ26" i="139" s="1"/>
  <c r="BJ27" i="139" s="1"/>
  <c r="BJ28" i="139" s="1"/>
  <c r="BJ29" i="139" s="1"/>
  <c r="BJ30" i="139" s="1"/>
  <c r="BJ31" i="139" s="1"/>
  <c r="BJ32" i="139" s="1"/>
  <c r="BJ33" i="139" s="1"/>
  <c r="BJ34" i="139" s="1"/>
  <c r="BJ35" i="139" s="1"/>
  <c r="BJ36" i="139" s="1"/>
  <c r="BJ37" i="139" s="1"/>
  <c r="BJ38" i="139" s="1"/>
  <c r="BJ39" i="139" s="1"/>
  <c r="BJ40" i="139" s="1"/>
  <c r="BJ41" i="139" s="1"/>
  <c r="BJ42" i="139" s="1"/>
  <c r="BJ43" i="139" s="1"/>
  <c r="BJ44" i="139" s="1"/>
  <c r="BJ45" i="139" s="1"/>
  <c r="BJ46" i="139" s="1"/>
  <c r="BI16" i="139"/>
  <c r="BI17" i="139" s="1"/>
  <c r="BI18" i="139" s="1"/>
  <c r="BI19" i="139" s="1"/>
  <c r="BI20" i="139" s="1"/>
  <c r="BI21" i="139" s="1"/>
  <c r="BI22" i="139" s="1"/>
  <c r="BI23" i="139" s="1"/>
  <c r="BI24" i="139" s="1"/>
  <c r="BI25" i="139" s="1"/>
  <c r="BI26" i="139" s="1"/>
  <c r="BI27" i="139" s="1"/>
  <c r="BI28" i="139" s="1"/>
  <c r="BI29" i="139" s="1"/>
  <c r="BI30" i="139" s="1"/>
  <c r="BI31" i="139" s="1"/>
  <c r="BI32" i="139" s="1"/>
  <c r="BI33" i="139" s="1"/>
  <c r="BI34" i="139" s="1"/>
  <c r="BI35" i="139" s="1"/>
  <c r="BI36" i="139" s="1"/>
  <c r="BI37" i="139" s="1"/>
  <c r="BI38" i="139" s="1"/>
  <c r="BI39" i="139" s="1"/>
  <c r="BI40" i="139" s="1"/>
  <c r="BI41" i="139" s="1"/>
  <c r="BI42" i="139" s="1"/>
  <c r="BI43" i="139" s="1"/>
  <c r="BI44" i="139" s="1"/>
  <c r="BI45" i="139" s="1"/>
  <c r="BI46" i="139" s="1"/>
  <c r="BH16" i="139"/>
  <c r="BH17" i="139" s="1"/>
  <c r="BH18" i="139" s="1"/>
  <c r="BH19" i="139" s="1"/>
  <c r="BH20" i="139" s="1"/>
  <c r="BH21" i="139" s="1"/>
  <c r="BH22" i="139" s="1"/>
  <c r="BH23" i="139" s="1"/>
  <c r="BH24" i="139" s="1"/>
  <c r="BH25" i="139" s="1"/>
  <c r="BH26" i="139" s="1"/>
  <c r="BH27" i="139" s="1"/>
  <c r="BH28" i="139" s="1"/>
  <c r="BH29" i="139" s="1"/>
  <c r="BH30" i="139" s="1"/>
  <c r="BH31" i="139" s="1"/>
  <c r="BH32" i="139" s="1"/>
  <c r="BH33" i="139" s="1"/>
  <c r="BH34" i="139" s="1"/>
  <c r="BH35" i="139" s="1"/>
  <c r="BH36" i="139" s="1"/>
  <c r="BH37" i="139" s="1"/>
  <c r="BH38" i="139" s="1"/>
  <c r="BH39" i="139" s="1"/>
  <c r="BH40" i="139" s="1"/>
  <c r="BH41" i="139" s="1"/>
  <c r="BH42" i="139" s="1"/>
  <c r="BH43" i="139" s="1"/>
  <c r="BH44" i="139" s="1"/>
  <c r="BH45" i="139" s="1"/>
  <c r="BH46" i="139" s="1"/>
  <c r="BG16" i="139"/>
  <c r="BG17" i="139" s="1"/>
  <c r="BG18" i="139" s="1"/>
  <c r="BG19" i="139" s="1"/>
  <c r="BG20" i="139" s="1"/>
  <c r="BG21" i="139" s="1"/>
  <c r="BG22" i="139" s="1"/>
  <c r="BG23" i="139" s="1"/>
  <c r="BG24" i="139" s="1"/>
  <c r="BG25" i="139" s="1"/>
  <c r="BG26" i="139" s="1"/>
  <c r="BG27" i="139" s="1"/>
  <c r="BG28" i="139" s="1"/>
  <c r="BG29" i="139" s="1"/>
  <c r="BG30" i="139" s="1"/>
  <c r="BG31" i="139" s="1"/>
  <c r="BG32" i="139" s="1"/>
  <c r="BG33" i="139" s="1"/>
  <c r="BG34" i="139" s="1"/>
  <c r="BG35" i="139" s="1"/>
  <c r="BG36" i="139" s="1"/>
  <c r="BG37" i="139" s="1"/>
  <c r="BG38" i="139" s="1"/>
  <c r="BG39" i="139" s="1"/>
  <c r="BG40" i="139" s="1"/>
  <c r="BG41" i="139" s="1"/>
  <c r="BG42" i="139" s="1"/>
  <c r="BG43" i="139" s="1"/>
  <c r="BG44" i="139" s="1"/>
  <c r="BG45" i="139" s="1"/>
  <c r="BG46" i="139" s="1"/>
  <c r="BC16" i="139"/>
  <c r="BC17" i="139" s="1"/>
  <c r="BC18" i="139" s="1"/>
  <c r="BC19" i="139" s="1"/>
  <c r="BC20" i="139" s="1"/>
  <c r="BC21" i="139" s="1"/>
  <c r="BC22" i="139" s="1"/>
  <c r="BC23" i="139" s="1"/>
  <c r="BC24" i="139" s="1"/>
  <c r="BC25" i="139" s="1"/>
  <c r="BC26" i="139" s="1"/>
  <c r="BC27" i="139" s="1"/>
  <c r="BC28" i="139" s="1"/>
  <c r="BC29" i="139" s="1"/>
  <c r="BC30" i="139" s="1"/>
  <c r="BC31" i="139" s="1"/>
  <c r="BC32" i="139" s="1"/>
  <c r="BC33" i="139" s="1"/>
  <c r="BC34" i="139" s="1"/>
  <c r="BC35" i="139" s="1"/>
  <c r="BC36" i="139" s="1"/>
  <c r="BC37" i="139" s="1"/>
  <c r="BC38" i="139" s="1"/>
  <c r="BC39" i="139" s="1"/>
  <c r="BC40" i="139" s="1"/>
  <c r="BC41" i="139" s="1"/>
  <c r="BC42" i="139" s="1"/>
  <c r="BC43" i="139" s="1"/>
  <c r="BC44" i="139" s="1"/>
  <c r="BC45" i="139" s="1"/>
  <c r="BC46" i="139" s="1"/>
  <c r="AN17" i="139"/>
  <c r="AN18" i="139" s="1"/>
  <c r="BA17" i="139"/>
  <c r="BA18" i="139" s="1"/>
  <c r="BD16" i="139"/>
  <c r="BD17" i="139" s="1"/>
  <c r="BD18" i="139" s="1"/>
  <c r="BD19" i="139" s="1"/>
  <c r="BD20" i="139" s="1"/>
  <c r="BD21" i="139" s="1"/>
  <c r="BD22" i="139" s="1"/>
  <c r="BD23" i="139" s="1"/>
  <c r="BD24" i="139" s="1"/>
  <c r="BD25" i="139" s="1"/>
  <c r="BD26" i="139" s="1"/>
  <c r="BD27" i="139" s="1"/>
  <c r="BD28" i="139" s="1"/>
  <c r="BD29" i="139" s="1"/>
  <c r="BD30" i="139" s="1"/>
  <c r="BD31" i="139" s="1"/>
  <c r="BD32" i="139" s="1"/>
  <c r="BD33" i="139" s="1"/>
  <c r="BD34" i="139" s="1"/>
  <c r="BD35" i="139" s="1"/>
  <c r="BD36" i="139" s="1"/>
  <c r="BD37" i="139" s="1"/>
  <c r="BD38" i="139" s="1"/>
  <c r="BD39" i="139" s="1"/>
  <c r="BD40" i="139" s="1"/>
  <c r="BD41" i="139" s="1"/>
  <c r="BD42" i="139" s="1"/>
  <c r="BD43" i="139" s="1"/>
  <c r="BD44" i="139" s="1"/>
  <c r="BD45" i="139" s="1"/>
  <c r="BD46" i="139" s="1"/>
  <c r="BF17" i="139"/>
  <c r="BF18" i="139" s="1"/>
  <c r="BF19" i="139" s="1"/>
  <c r="BF20" i="139" s="1"/>
  <c r="BF21" i="139" s="1"/>
  <c r="BF22" i="139" s="1"/>
  <c r="BF23" i="139" s="1"/>
  <c r="BF24" i="139" s="1"/>
  <c r="BF25" i="139" s="1"/>
  <c r="BF26" i="139" s="1"/>
  <c r="BF27" i="139" s="1"/>
  <c r="BF28" i="139" s="1"/>
  <c r="BF29" i="139" s="1"/>
  <c r="BF30" i="139" s="1"/>
  <c r="BF31" i="139" s="1"/>
  <c r="BF32" i="139" s="1"/>
  <c r="BF33" i="139" s="1"/>
  <c r="BF34" i="139" s="1"/>
  <c r="BF35" i="139" s="1"/>
  <c r="BF36" i="139" s="1"/>
  <c r="BF37" i="139" s="1"/>
  <c r="BF38" i="139" s="1"/>
  <c r="BF39" i="139" s="1"/>
  <c r="BF40" i="139" s="1"/>
  <c r="BF41" i="139" s="1"/>
  <c r="BF42" i="139" s="1"/>
  <c r="BF43" i="139" s="1"/>
  <c r="BF44" i="139" s="1"/>
  <c r="BF45" i="139" s="1"/>
  <c r="BF46" i="139" s="1"/>
  <c r="AI13" i="139"/>
  <c r="AI3" i="139" s="1"/>
  <c r="Z13" i="139"/>
  <c r="Z3" i="139" s="1"/>
  <c r="AC13" i="139"/>
  <c r="AC3" i="139" s="1"/>
  <c r="W13" i="139"/>
  <c r="W3" i="139" s="1"/>
  <c r="Q13" i="139"/>
  <c r="Q3" i="139" s="1"/>
  <c r="K13" i="139"/>
  <c r="K3" i="139" s="1"/>
  <c r="B38" i="139"/>
  <c r="AF13" i="139"/>
  <c r="AF3" i="139" s="1"/>
  <c r="B21" i="139"/>
  <c r="B24" i="139"/>
  <c r="B25" i="139"/>
  <c r="B30" i="139"/>
  <c r="B33" i="139"/>
  <c r="B36" i="139"/>
  <c r="B42" i="139"/>
  <c r="B43" i="139"/>
  <c r="B44" i="139"/>
  <c r="B46" i="139"/>
  <c r="N13" i="139"/>
  <c r="N3" i="139" s="1"/>
  <c r="H13" i="139"/>
  <c r="H3" i="139" s="1"/>
  <c r="B22" i="139"/>
  <c r="B40" i="139"/>
  <c r="B28" i="139"/>
  <c r="B18" i="139"/>
  <c r="B16" i="139"/>
  <c r="B23" i="139"/>
  <c r="B31" i="139"/>
  <c r="B32" i="139"/>
  <c r="B11" i="139"/>
  <c r="B29" i="139"/>
  <c r="B39" i="139"/>
  <c r="B12" i="139"/>
  <c r="B26" i="139"/>
  <c r="B27" i="139"/>
  <c r="B37" i="139"/>
  <c r="B17" i="139"/>
  <c r="B41" i="139"/>
  <c r="B35" i="139"/>
  <c r="B45" i="139"/>
  <c r="AL13" i="139"/>
  <c r="AL3" i="139" s="1"/>
  <c r="B34" i="139"/>
  <c r="B10" i="139" l="1"/>
  <c r="B7" i="139" l="1"/>
  <c r="B20" i="139"/>
  <c r="BA19" i="139" l="1"/>
  <c r="BA20" i="139" s="1"/>
  <c r="BA21" i="139" s="1"/>
  <c r="BA22" i="139" s="1"/>
  <c r="BA23" i="139" s="1"/>
  <c r="BA24" i="139" s="1"/>
  <c r="BA25" i="139" s="1"/>
  <c r="BA26" i="139" s="1"/>
  <c r="BA27" i="139" s="1"/>
  <c r="BA28" i="139" s="1"/>
  <c r="BA29" i="139" s="1"/>
  <c r="BA30" i="139" s="1"/>
  <c r="BA31" i="139" s="1"/>
  <c r="BA32" i="139" s="1"/>
  <c r="BA33" i="139" s="1"/>
  <c r="BA34" i="139" s="1"/>
  <c r="BA35" i="139" s="1"/>
  <c r="BA36" i="139" s="1"/>
  <c r="BA37" i="139" s="1"/>
  <c r="BA38" i="139" s="1"/>
  <c r="BA39" i="139" s="1"/>
  <c r="BA40" i="139" s="1"/>
  <c r="BA41" i="139" s="1"/>
  <c r="BA42" i="139" s="1"/>
  <c r="BA43" i="139" s="1"/>
  <c r="BA44" i="139" s="1"/>
  <c r="BA45" i="139" s="1"/>
  <c r="BA46" i="139" s="1"/>
  <c r="AN19" i="139"/>
  <c r="AN20" i="139" s="1"/>
  <c r="AN21" i="139" s="1"/>
  <c r="AN22" i="139" s="1"/>
  <c r="AN23" i="139" s="1"/>
  <c r="AN24" i="139" s="1"/>
  <c r="AN25" i="139" s="1"/>
  <c r="AN26" i="139" s="1"/>
  <c r="AN27" i="139" s="1"/>
  <c r="AN28" i="139" s="1"/>
  <c r="AN29" i="139" s="1"/>
  <c r="AN30" i="139" s="1"/>
  <c r="AN31" i="139" s="1"/>
  <c r="AN32" i="139" s="1"/>
  <c r="AN33" i="139" s="1"/>
  <c r="AN34" i="139" s="1"/>
  <c r="AN35" i="139" s="1"/>
  <c r="AN36" i="139" s="1"/>
  <c r="AN37" i="139" s="1"/>
  <c r="AN38" i="139" s="1"/>
  <c r="AN39" i="139" s="1"/>
  <c r="AN40" i="139" s="1"/>
  <c r="AN41" i="139" s="1"/>
  <c r="AN42" i="139" s="1"/>
  <c r="AN43" i="139" s="1"/>
  <c r="AN44" i="139" s="1"/>
  <c r="AN45" i="139" s="1"/>
  <c r="AN46" i="139" s="1"/>
  <c r="AO16" i="139" s="1"/>
  <c r="AO17" i="139" s="1"/>
  <c r="AO18" i="139" s="1"/>
  <c r="AO19" i="139" s="1"/>
  <c r="AO20" i="139" s="1"/>
  <c r="AO21" i="139" s="1"/>
  <c r="AO22" i="139" s="1"/>
  <c r="AO23" i="139" s="1"/>
  <c r="AO24" i="139" s="1"/>
  <c r="AO25" i="139" s="1"/>
  <c r="AO26" i="139" s="1"/>
  <c r="E13" i="139"/>
  <c r="E3" i="139" s="1"/>
  <c r="B3" i="139" s="1"/>
  <c r="B19" i="139"/>
  <c r="B13" i="139" l="1"/>
  <c r="B2" i="139" s="1"/>
  <c r="AO27" i="139"/>
  <c r="AO28" i="139" s="1"/>
  <c r="AO29" i="139" l="1"/>
  <c r="AO30" i="139" s="1"/>
  <c r="AO31" i="139" l="1"/>
  <c r="AO32" i="139" s="1"/>
  <c r="AO33" i="139" l="1"/>
  <c r="AO34" i="139" s="1"/>
  <c r="AO35" i="139" l="1"/>
  <c r="AO36" i="139" s="1"/>
  <c r="AO37" i="139" l="1"/>
  <c r="AO38" i="139" s="1"/>
  <c r="AO39" i="139" l="1"/>
  <c r="AO40" i="139" s="1"/>
  <c r="AO41" i="139" l="1"/>
  <c r="AO42" i="139" s="1"/>
  <c r="AO43" i="139" l="1"/>
  <c r="AO44" i="139" s="1"/>
  <c r="AO45" i="139" l="1"/>
  <c r="AO46" i="139" s="1"/>
  <c r="AP16" i="139" l="1"/>
  <c r="AP17" i="139" s="1"/>
  <c r="AP18" i="139" s="1"/>
  <c r="AP19" i="139" s="1"/>
  <c r="AP20" i="139" s="1"/>
  <c r="AP21" i="139" s="1"/>
  <c r="AP22" i="139" s="1"/>
  <c r="AP23" i="139" s="1"/>
  <c r="AP24" i="139" s="1"/>
  <c r="AP25" i="139" s="1"/>
  <c r="AP26" i="139" s="1"/>
  <c r="AP27" i="139" s="1"/>
  <c r="AP28" i="139" s="1"/>
  <c r="AP29" i="139" s="1"/>
  <c r="AP30" i="139" s="1"/>
  <c r="AP31" i="139" s="1"/>
  <c r="AP32" i="139" s="1"/>
  <c r="AP33" i="139" s="1"/>
  <c r="AP34" i="139" s="1"/>
  <c r="AP35" i="139" s="1"/>
  <c r="AP36" i="139" s="1"/>
  <c r="AP37" i="139" s="1"/>
  <c r="AP38" i="139" s="1"/>
  <c r="AP39" i="139" s="1"/>
  <c r="AP40" i="139" s="1"/>
  <c r="AP41" i="139" s="1"/>
  <c r="AP42" i="139" s="1"/>
  <c r="AP43" i="139" s="1"/>
  <c r="AP44" i="139" s="1"/>
  <c r="AP45" i="139" s="1"/>
  <c r="AP46" i="139" s="1"/>
  <c r="AQ16" i="139" s="1"/>
  <c r="AQ17" i="139" s="1"/>
  <c r="AQ18" i="139" s="1"/>
  <c r="AQ19" i="139" s="1"/>
  <c r="AQ20" i="139" s="1"/>
  <c r="AQ21" i="139" s="1"/>
  <c r="AQ22" i="139" s="1"/>
  <c r="AQ23" i="139" s="1"/>
  <c r="AQ24" i="139" s="1"/>
  <c r="AQ25" i="139" s="1"/>
  <c r="AQ26" i="139" s="1"/>
  <c r="AQ27" i="139" s="1"/>
  <c r="AQ28" i="139" s="1"/>
  <c r="AQ29" i="139" s="1"/>
  <c r="AQ30" i="139" s="1"/>
  <c r="AQ31" i="139" s="1"/>
  <c r="AQ32" i="139" s="1"/>
  <c r="AQ33" i="139" s="1"/>
  <c r="AQ34" i="139" s="1"/>
  <c r="AQ35" i="139" s="1"/>
  <c r="AQ36" i="139" s="1"/>
  <c r="AQ37" i="139" s="1"/>
  <c r="AQ38" i="139" s="1"/>
  <c r="AQ39" i="139" s="1"/>
  <c r="AQ40" i="139" s="1"/>
  <c r="AQ41" i="139" s="1"/>
  <c r="AQ42" i="139" s="1"/>
  <c r="AQ43" i="139" s="1"/>
  <c r="AQ44" i="139" s="1"/>
  <c r="AQ45" i="139" s="1"/>
  <c r="AQ46" i="139" s="1"/>
  <c r="AR16" i="139" s="1"/>
  <c r="AR17" i="139" s="1"/>
  <c r="AR18" i="139" s="1"/>
  <c r="AR19" i="139" s="1"/>
  <c r="AR20" i="139" s="1"/>
  <c r="AR21" i="139" s="1"/>
  <c r="AR22" i="139" s="1"/>
  <c r="AR23" i="139" s="1"/>
  <c r="AR24" i="139" s="1"/>
  <c r="AR25" i="139" s="1"/>
  <c r="AR26" i="139" s="1"/>
  <c r="AR27" i="139" s="1"/>
  <c r="AR28" i="139" s="1"/>
  <c r="AR29" i="139" s="1"/>
  <c r="AR30" i="139" s="1"/>
  <c r="AR31" i="139" s="1"/>
  <c r="AR32" i="139" s="1"/>
  <c r="AR33" i="139" s="1"/>
  <c r="AR34" i="139" s="1"/>
  <c r="AR35" i="139" s="1"/>
  <c r="AR36" i="139" s="1"/>
  <c r="AR37" i="139" s="1"/>
  <c r="AR38" i="139" s="1"/>
  <c r="AR39" i="139" s="1"/>
  <c r="AR40" i="139" s="1"/>
  <c r="AR41" i="139" s="1"/>
  <c r="AR42" i="139" s="1"/>
  <c r="AR43" i="139" s="1"/>
  <c r="AR44" i="139" s="1"/>
  <c r="AR45" i="139" s="1"/>
  <c r="AR46" i="139" s="1"/>
  <c r="AS16" i="139" s="1"/>
  <c r="AS17" i="139" s="1"/>
  <c r="AS18" i="139" s="1"/>
  <c r="AS19" i="139" s="1"/>
  <c r="AS20" i="139" s="1"/>
  <c r="AS21" i="139" s="1"/>
  <c r="AS22" i="139" s="1"/>
  <c r="AS23" i="139" s="1"/>
  <c r="AS24" i="139" s="1"/>
  <c r="AS25" i="139" s="1"/>
  <c r="AS26" i="139" s="1"/>
  <c r="AS27" i="139" l="1"/>
  <c r="AS28" i="139" s="1"/>
  <c r="AS29" i="139" l="1"/>
  <c r="AS30" i="139" s="1"/>
  <c r="AS31" i="139" l="1"/>
  <c r="AS32" i="139" s="1"/>
  <c r="AS33" i="139" l="1"/>
  <c r="AS34" i="139" s="1"/>
  <c r="AS35" i="139" l="1"/>
  <c r="AS36" i="139" s="1"/>
  <c r="AS37" i="139" l="1"/>
  <c r="AS38" i="139" s="1"/>
  <c r="AS39" i="139" l="1"/>
  <c r="AS40" i="139" s="1"/>
  <c r="AS41" i="139" l="1"/>
  <c r="AS42" i="139" s="1"/>
  <c r="AS43" i="139" l="1"/>
  <c r="AS44" i="139" s="1"/>
  <c r="AS45" i="139" l="1"/>
  <c r="AS46" i="139" s="1"/>
  <c r="AT16" i="139" l="1"/>
  <c r="AT17" i="139" s="1"/>
  <c r="AT18" i="139" s="1"/>
  <c r="AT19" i="139" s="1"/>
  <c r="AT20" i="139" s="1"/>
  <c r="AT21" i="139" s="1"/>
  <c r="AT22" i="139" s="1"/>
  <c r="AT23" i="139" s="1"/>
  <c r="AT24" i="139" s="1"/>
  <c r="AT25" i="139" s="1"/>
  <c r="AT26" i="139" s="1"/>
  <c r="AT27" i="139" s="1"/>
  <c r="AT28" i="139" s="1"/>
  <c r="AT29" i="139" s="1"/>
  <c r="AT30" i="139" s="1"/>
  <c r="AT31" i="139" s="1"/>
  <c r="AT32" i="139" s="1"/>
  <c r="AT33" i="139" s="1"/>
  <c r="AT34" i="139" s="1"/>
  <c r="AT35" i="139" s="1"/>
  <c r="AT36" i="139" s="1"/>
  <c r="AT37" i="139" s="1"/>
  <c r="AT38" i="139" s="1"/>
  <c r="AT39" i="139" s="1"/>
  <c r="AT40" i="139" s="1"/>
  <c r="AT41" i="139" s="1"/>
  <c r="AT42" i="139" s="1"/>
  <c r="AT43" i="139" s="1"/>
  <c r="AT44" i="139" s="1"/>
  <c r="AT45" i="139" s="1"/>
  <c r="AT46" i="139" s="1"/>
  <c r="AU16" i="139" s="1"/>
  <c r="AU17" i="139" s="1"/>
  <c r="AU18" i="139" s="1"/>
  <c r="AU19" i="139" s="1"/>
  <c r="AU20" i="139" s="1"/>
  <c r="AU21" i="139" s="1"/>
  <c r="AU22" i="139" s="1"/>
  <c r="AU23" i="139" s="1"/>
  <c r="AU24" i="139" s="1"/>
  <c r="AU25" i="139" s="1"/>
  <c r="AU26" i="139" s="1"/>
  <c r="AU27" i="139" s="1"/>
  <c r="AU28" i="139" s="1"/>
  <c r="AU29" i="139" s="1"/>
  <c r="AU30" i="139" s="1"/>
  <c r="AU31" i="139" s="1"/>
  <c r="AU32" i="139" s="1"/>
  <c r="AU33" i="139" s="1"/>
  <c r="AU34" i="139" s="1"/>
  <c r="AU35" i="139" s="1"/>
  <c r="AU36" i="139" s="1"/>
  <c r="AU37" i="139" s="1"/>
  <c r="AU38" i="139" s="1"/>
  <c r="AU39" i="139" s="1"/>
  <c r="AU40" i="139" s="1"/>
  <c r="AU41" i="139" s="1"/>
  <c r="AU42" i="139" s="1"/>
  <c r="AU43" i="139" s="1"/>
  <c r="AU44" i="139" s="1"/>
  <c r="AU45" i="139" s="1"/>
  <c r="AU46" i="139" s="1"/>
  <c r="AV16" i="139" s="1"/>
  <c r="AV17" i="139" s="1"/>
  <c r="AV18" i="139" s="1"/>
  <c r="AV19" i="139" s="1"/>
  <c r="AV20" i="139" s="1"/>
  <c r="AV21" i="139" s="1"/>
  <c r="AV22" i="139" s="1"/>
  <c r="AV23" i="139" s="1"/>
  <c r="AV24" i="139" s="1"/>
  <c r="AV25" i="139" s="1"/>
  <c r="AV26" i="139" s="1"/>
  <c r="AV27" i="139" s="1"/>
  <c r="AV28" i="139" s="1"/>
  <c r="AV29" i="139" s="1"/>
  <c r="AV30" i="139" s="1"/>
  <c r="AV31" i="139" s="1"/>
  <c r="AV32" i="139" s="1"/>
  <c r="AV33" i="139" s="1"/>
  <c r="AV34" i="139" s="1"/>
  <c r="AV35" i="139" s="1"/>
  <c r="AV36" i="139" s="1"/>
  <c r="AV37" i="139" s="1"/>
  <c r="AV38" i="139" s="1"/>
  <c r="AV39" i="139" s="1"/>
  <c r="AV40" i="139" s="1"/>
  <c r="AV41" i="139" s="1"/>
  <c r="AV42" i="139" s="1"/>
  <c r="AV43" i="139" s="1"/>
  <c r="AV44" i="139" s="1"/>
  <c r="AV45" i="139" s="1"/>
  <c r="AV46" i="139" s="1"/>
  <c r="AW16" i="139" s="1"/>
  <c r="AW17" i="139" s="1"/>
  <c r="AW18" i="139" s="1"/>
  <c r="AW19" i="139" s="1"/>
  <c r="AW20" i="139" s="1"/>
  <c r="AW21" i="139" s="1"/>
  <c r="AW22" i="139" s="1"/>
  <c r="AW23" i="139" s="1"/>
  <c r="AW24" i="139" s="1"/>
  <c r="AW25" i="139" s="1"/>
  <c r="AW26" i="139" s="1"/>
  <c r="AW27" i="139" l="1"/>
  <c r="AW28" i="139" s="1"/>
  <c r="AW29" i="139" l="1"/>
  <c r="AW30" i="139" s="1"/>
  <c r="AW31" i="139" l="1"/>
  <c r="AW32" i="139" s="1"/>
  <c r="AW33" i="139" l="1"/>
  <c r="AW34" i="139" s="1"/>
  <c r="AW35" i="139" l="1"/>
  <c r="AW36" i="139" s="1"/>
  <c r="AW37" i="139" l="1"/>
  <c r="AW38" i="139" s="1"/>
  <c r="AW39" i="139" l="1"/>
  <c r="AW40" i="139" s="1"/>
  <c r="AW41" i="139" l="1"/>
  <c r="AW42" i="139" s="1"/>
  <c r="AW43" i="139" l="1"/>
  <c r="AW44" i="139" s="1"/>
  <c r="AW45" i="139" l="1"/>
  <c r="AW46" i="139" s="1"/>
  <c r="AX16" i="139" l="1"/>
  <c r="AX17" i="139" s="1"/>
  <c r="AX18" i="139" s="1"/>
  <c r="AX19" i="139" s="1"/>
  <c r="AX20" i="139" s="1"/>
  <c r="AX21" i="139" s="1"/>
  <c r="AX22" i="139" s="1"/>
  <c r="AX23" i="139" s="1"/>
  <c r="AX24" i="139" s="1"/>
  <c r="AX25" i="139" s="1"/>
  <c r="AX26" i="139" s="1"/>
  <c r="AX27" i="139" s="1"/>
  <c r="AX28" i="139" s="1"/>
  <c r="AX29" i="139" s="1"/>
  <c r="AX30" i="139" s="1"/>
  <c r="AX31" i="139" s="1"/>
  <c r="AX32" i="139" s="1"/>
  <c r="AX33" i="139" s="1"/>
  <c r="AX34" i="139" s="1"/>
  <c r="AX35" i="139" s="1"/>
  <c r="AX36" i="139" s="1"/>
  <c r="AX37" i="139" s="1"/>
  <c r="AX38" i="139" s="1"/>
  <c r="AX39" i="139" s="1"/>
  <c r="AX40" i="139" s="1"/>
  <c r="AX41" i="139" s="1"/>
  <c r="AX42" i="139" s="1"/>
  <c r="AX43" i="139" s="1"/>
  <c r="AX44" i="139" s="1"/>
  <c r="AX45" i="139" s="1"/>
  <c r="AX46" i="139" s="1"/>
  <c r="AY16" i="139" s="1"/>
  <c r="AY17" i="139" s="1"/>
  <c r="AY18" i="139" s="1"/>
  <c r="AY19" i="139" s="1"/>
  <c r="AY20" i="139" s="1"/>
  <c r="AY21" i="139" s="1"/>
  <c r="AY22" i="139" s="1"/>
  <c r="AY23" i="139" s="1"/>
  <c r="AY24" i="139" s="1"/>
  <c r="AY25" i="139" s="1"/>
  <c r="AY26" i="139" s="1"/>
  <c r="AY27" i="139" s="1"/>
  <c r="AY28" i="139" s="1"/>
  <c r="AY29" i="139" s="1"/>
  <c r="AY30" i="139" s="1"/>
  <c r="AY31" i="139" s="1"/>
  <c r="AY32" i="139" s="1"/>
  <c r="AY33" i="139" s="1"/>
  <c r="AY34" i="139" s="1"/>
  <c r="AY35" i="139" s="1"/>
  <c r="AY36" i="139" s="1"/>
  <c r="AY37" i="139" s="1"/>
  <c r="AY38" i="139" s="1"/>
  <c r="AY39" i="139" s="1"/>
  <c r="AY40" i="139" s="1"/>
  <c r="AY41" i="139" s="1"/>
  <c r="AY42" i="139" s="1"/>
  <c r="AY43" i="139" s="1"/>
  <c r="AY44" i="139" s="1"/>
  <c r="AY45" i="139" s="1"/>
  <c r="AY46" i="13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冨本正樹</author>
  </authors>
  <commentList>
    <comment ref="A2" authorId="0" shapeId="0" xr:uid="{A692DCC2-43E9-4A7F-A339-5E1EF61AB5C0}">
      <text>
        <r>
          <rPr>
            <sz val="9"/>
            <color indexed="81"/>
            <rFont val="BIZ UDPゴシック"/>
            <family val="3"/>
            <charset val="128"/>
          </rPr>
          <t>年間目標を入力
月間目標と日次目標は自動計算
月間目標・日次目標は年間目標を月数・営業日数で割った値の3割増しを万単位で繰り上げ</t>
        </r>
      </text>
    </comment>
    <comment ref="B2" authorId="0" shapeId="0" xr:uid="{4333DA7E-B6D2-4E0C-81D3-7A846CCA9859}">
      <text>
        <r>
          <rPr>
            <sz val="9"/>
            <color indexed="81"/>
            <rFont val="BIZ UDPゴシック"/>
            <family val="3"/>
            <charset val="128"/>
          </rPr>
          <t>年間目標達成率
年間損益が年間目標のどの程度達成しているかを</t>
        </r>
      </text>
    </comment>
    <comment ref="O16" authorId="0" shapeId="0" xr:uid="{31920241-95B5-4297-9354-8AB9A4F2D9DA}">
      <text>
        <r>
          <rPr>
            <sz val="9"/>
            <color indexed="81"/>
            <rFont val="BIZ UDPゴシック"/>
            <family val="3"/>
            <charset val="128"/>
          </rPr>
          <t>年間収支の色分け
・収支プラス：ピンク色
・収支マイナス：水色</t>
        </r>
      </text>
    </comment>
    <comment ref="S30" authorId="0" shapeId="0" xr:uid="{A8364BAE-5E15-472F-8C4C-CFD7622CC8C5}">
      <text>
        <r>
          <rPr>
            <sz val="9"/>
            <color indexed="81"/>
            <rFont val="BIZ UDPゴシック"/>
            <family val="3"/>
            <charset val="128"/>
          </rPr>
          <t>月間収支の色分け
収支プラス：ピンク
収支マイナス：水色</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010373-4B92-4A37-BAFD-DDF6C46B87BC}" keepAlive="1" name="クエリ - matsui" description="ブック内の 'matsui' クエリへの接続です。" type="5" refreshedVersion="8" refreshOnLoad="1" saveData="1">
    <dbPr connection="Provider=Microsoft.Mashup.OleDb.1;Data Source=$Workbook$;Location=matsui;Extended Properties=&quot;&quot;" command="SELECT * FROM [matsui]"/>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<sst xmlns="http://schemas.openxmlformats.org/spreadsheetml/2006/main" count="896" uniqueCount="133">
  <si>
    <t>年月</t>
    <rPh sb="0" eb="2">
      <t>ネンゲツ</t>
    </rPh>
    <phoneticPr fontId="2"/>
  </si>
  <si>
    <t>リスクリワード</t>
    <phoneticPr fontId="2"/>
  </si>
  <si>
    <t>利益平均</t>
    <rPh sb="0" eb="2">
      <t>リエキ</t>
    </rPh>
    <rPh sb="2" eb="4">
      <t>ヘイキン</t>
    </rPh>
    <phoneticPr fontId="2"/>
  </si>
  <si>
    <t>損失平均</t>
    <rPh sb="0" eb="2">
      <t>ソンシツ</t>
    </rPh>
    <rPh sb="2" eb="4">
      <t>ヘイキン</t>
    </rPh>
    <phoneticPr fontId="2"/>
  </si>
  <si>
    <t>勝率</t>
    <rPh sb="0" eb="2">
      <t>ショウリツ</t>
    </rPh>
    <phoneticPr fontId="2"/>
  </si>
  <si>
    <t>勝ちトレード数</t>
    <rPh sb="0" eb="1">
      <t>カ</t>
    </rPh>
    <rPh sb="6" eb="7">
      <t>スウ</t>
    </rPh>
    <phoneticPr fontId="2"/>
  </si>
  <si>
    <t>負けトレード数</t>
    <rPh sb="0" eb="1">
      <t>マ</t>
    </rPh>
    <rPh sb="6" eb="7">
      <t>スウ</t>
    </rPh>
    <phoneticPr fontId="2"/>
  </si>
  <si>
    <t>損益</t>
    <rPh sb="0" eb="2">
      <t>ソンエキ</t>
    </rPh>
    <phoneticPr fontId="2"/>
  </si>
  <si>
    <t>利益計</t>
    <rPh sb="0" eb="2">
      <t>リエキ</t>
    </rPh>
    <rPh sb="2" eb="3">
      <t>ケイ</t>
    </rPh>
    <phoneticPr fontId="2"/>
  </si>
  <si>
    <t>損失計</t>
    <rPh sb="0" eb="2">
      <t>ソンシツ</t>
    </rPh>
    <rPh sb="2" eb="3">
      <t>ケイ</t>
    </rPh>
    <phoneticPr fontId="2"/>
  </si>
  <si>
    <t>約定日</t>
  </si>
  <si>
    <t>受渡日</t>
  </si>
  <si>
    <t>銘柄名</t>
  </si>
  <si>
    <t>口座区分</t>
  </si>
  <si>
    <t>市場</t>
  </si>
  <si>
    <t>特定</t>
  </si>
  <si>
    <t>東証</t>
  </si>
  <si>
    <t>銘柄コード</t>
  </si>
  <si>
    <t>建市場</t>
  </si>
  <si>
    <t>建日</t>
  </si>
  <si>
    <t>建単価</t>
  </si>
  <si>
    <t>売買</t>
  </si>
  <si>
    <t>取引区分</t>
  </si>
  <si>
    <t>受渡金額</t>
  </si>
  <si>
    <t>約定単価</t>
  </si>
  <si>
    <t>実現損益</t>
  </si>
  <si>
    <t>預り区分</t>
  </si>
  <si>
    <t>商品区分</t>
  </si>
  <si>
    <t>約定数量</t>
  </si>
  <si>
    <t>約定代金</t>
  </si>
  <si>
    <t>手数料（税込）</t>
  </si>
  <si>
    <t>建手数料（税込）</t>
  </si>
  <si>
    <t>管理費（税込）</t>
  </si>
  <si>
    <t>支払利息</t>
  </si>
  <si>
    <t>受取利息</t>
  </si>
  <si>
    <t>名義書換料（税込）</t>
  </si>
  <si>
    <t>税引前金額</t>
  </si>
  <si>
    <t>所得税</t>
  </si>
  <si>
    <t>地方税</t>
  </si>
  <si>
    <t>売</t>
  </si>
  <si>
    <t>返済（一日）</t>
  </si>
  <si>
    <t>買</t>
  </si>
  <si>
    <t>祝祭日</t>
    <rPh sb="0" eb="3">
      <t>シュクサイジツ</t>
    </rPh>
    <phoneticPr fontId="2"/>
  </si>
  <si>
    <t>摘要</t>
    <rPh sb="0" eb="2">
      <t>テキヨウ</t>
    </rPh>
    <phoneticPr fontId="2"/>
  </si>
  <si>
    <t>昭和の日</t>
    <rPh sb="0" eb="2">
      <t>ショウワ</t>
    </rPh>
    <rPh sb="3" eb="4">
      <t>ヒ</t>
    </rPh>
    <phoneticPr fontId="2"/>
  </si>
  <si>
    <t>憲法記念日</t>
    <rPh sb="0" eb="5">
      <t>ケンポウキネンビ</t>
    </rPh>
    <phoneticPr fontId="2"/>
  </si>
  <si>
    <t>みどりの日</t>
    <rPh sb="4" eb="5">
      <t>ヒ</t>
    </rPh>
    <phoneticPr fontId="2"/>
  </si>
  <si>
    <t>こどもの日</t>
    <rPh sb="4" eb="5">
      <t>ヒ</t>
    </rPh>
    <phoneticPr fontId="2"/>
  </si>
  <si>
    <t>株式</t>
  </si>
  <si>
    <t>新規（一日）</t>
  </si>
  <si>
    <t>山の日</t>
    <rPh sb="0" eb="1">
      <t>ヤマ</t>
    </rPh>
    <rPh sb="2" eb="3">
      <t>ヒ</t>
    </rPh>
    <phoneticPr fontId="2"/>
  </si>
  <si>
    <t>敬老の日</t>
    <rPh sb="0" eb="2">
      <t>ケイロウ</t>
    </rPh>
    <rPh sb="3" eb="4">
      <t>ヒ</t>
    </rPh>
    <phoneticPr fontId="2"/>
  </si>
  <si>
    <t>秋分の日</t>
    <rPh sb="0" eb="2">
      <t>シュウブン</t>
    </rPh>
    <rPh sb="3" eb="4">
      <t>ヒ</t>
    </rPh>
    <phoneticPr fontId="2"/>
  </si>
  <si>
    <t>スポーツの日</t>
    <rPh sb="5" eb="6">
      <t>ヒ</t>
    </rPh>
    <phoneticPr fontId="2"/>
  </si>
  <si>
    <t>文化の日</t>
    <rPh sb="0" eb="2">
      <t>ブンカ</t>
    </rPh>
    <rPh sb="3" eb="4">
      <t>ヒ</t>
    </rPh>
    <phoneticPr fontId="2"/>
  </si>
  <si>
    <t>勤労感謝の日</t>
    <rPh sb="0" eb="4">
      <t>キンロウカンシャ</t>
    </rPh>
    <rPh sb="5" eb="6">
      <t>ヒ</t>
    </rPh>
    <phoneticPr fontId="2"/>
  </si>
  <si>
    <t>年</t>
    <rPh sb="0" eb="1">
      <t>ネン</t>
    </rPh>
    <phoneticPr fontId="2"/>
  </si>
  <si>
    <t>月</t>
    <rPh sb="0" eb="1">
      <t>ツキ</t>
    </rPh>
    <phoneticPr fontId="2"/>
  </si>
  <si>
    <t>日</t>
    <rPh sb="0" eb="1">
      <t>ヒ</t>
    </rPh>
    <phoneticPr fontId="2"/>
  </si>
  <si>
    <t>元日</t>
    <rPh sb="0" eb="2">
      <t>ガンジツ</t>
    </rPh>
    <phoneticPr fontId="2"/>
  </si>
  <si>
    <r>
      <t>第</t>
    </r>
    <r>
      <rPr>
        <sz val="11"/>
        <color theme="1"/>
        <rFont val="游ゴシック"/>
        <family val="2"/>
        <charset val="128"/>
      </rPr>
      <t>二</t>
    </r>
    <r>
      <rPr>
        <sz val="11"/>
        <color theme="1"/>
        <rFont val="游ゴシック"/>
        <family val="2"/>
        <charset val="128"/>
        <scheme val="minor"/>
      </rPr>
      <t>月曜日</t>
    </r>
    <rPh sb="0" eb="1">
      <t>ダイ</t>
    </rPh>
    <rPh sb="1" eb="2">
      <t>ニ</t>
    </rPh>
    <rPh sb="2" eb="5">
      <t>ゲツヨウビ</t>
    </rPh>
    <phoneticPr fontId="2"/>
  </si>
  <si>
    <t>第三月曜日</t>
    <rPh sb="0" eb="5">
      <t>ダイサンゲツヨウビ</t>
    </rPh>
    <phoneticPr fontId="2"/>
  </si>
  <si>
    <t>第二月曜日</t>
    <rPh sb="0" eb="5">
      <t>ダイニゲツヨウビ</t>
    </rPh>
    <phoneticPr fontId="2"/>
  </si>
  <si>
    <t>休場日</t>
    <rPh sb="0" eb="3">
      <t>キュウジョウビ</t>
    </rPh>
    <phoneticPr fontId="2"/>
  </si>
  <si>
    <t>成人の日</t>
    <rPh sb="0" eb="2">
      <t>セイジン</t>
    </rPh>
    <rPh sb="3" eb="4">
      <t>ヒ</t>
    </rPh>
    <phoneticPr fontId="2"/>
  </si>
  <si>
    <t>建国記念の日</t>
    <rPh sb="0" eb="4">
      <t>ケンコクキネン</t>
    </rPh>
    <rPh sb="5" eb="6">
      <t>ヒ</t>
    </rPh>
    <phoneticPr fontId="2"/>
  </si>
  <si>
    <t>天皇誕生日</t>
    <rPh sb="0" eb="2">
      <t>テンノウ</t>
    </rPh>
    <rPh sb="2" eb="5">
      <t>タンジョウビ</t>
    </rPh>
    <phoneticPr fontId="2"/>
  </si>
  <si>
    <t>春分の日</t>
    <rPh sb="0" eb="2">
      <t>シュンブン</t>
    </rPh>
    <rPh sb="3" eb="4">
      <t>ヒ</t>
    </rPh>
    <phoneticPr fontId="2"/>
  </si>
  <si>
    <t>海の日</t>
    <rPh sb="0" eb="1">
      <t>ウミ</t>
    </rPh>
    <rPh sb="2" eb="3">
      <t>ヒ</t>
    </rPh>
    <phoneticPr fontId="2"/>
  </si>
  <si>
    <t>週</t>
    <rPh sb="0" eb="1">
      <t>シュウ</t>
    </rPh>
    <phoneticPr fontId="2"/>
  </si>
  <si>
    <t>曜日</t>
    <rPh sb="0" eb="2">
      <t>ヨウビ</t>
    </rPh>
    <phoneticPr fontId="2"/>
  </si>
  <si>
    <t>年間収支プラスはピンク色、マイナスは水色</t>
    <rPh sb="0" eb="4">
      <t>ネンカンシュウシ</t>
    </rPh>
    <rPh sb="11" eb="12">
      <t>イロ</t>
    </rPh>
    <rPh sb="18" eb="20">
      <t>ミズイロ</t>
    </rPh>
    <phoneticPr fontId="2"/>
  </si>
  <si>
    <t>日毎の収支を積算しその時点で年間収支がプラスなのかマイナスなのかを色分け</t>
    <rPh sb="0" eb="2">
      <t>ヒゴト</t>
    </rPh>
    <rPh sb="3" eb="5">
      <t>シュウシ</t>
    </rPh>
    <rPh sb="6" eb="8">
      <t>セキサン</t>
    </rPh>
    <rPh sb="11" eb="13">
      <t>ジテン</t>
    </rPh>
    <rPh sb="14" eb="18">
      <t>ネンカンシュウシ</t>
    </rPh>
    <rPh sb="33" eb="35">
      <t>イロワ</t>
    </rPh>
    <phoneticPr fontId="2"/>
  </si>
  <si>
    <t>日毎の収支セルの２つ左側のセルに色を付けている　例：５月１日の場合、日毎の収支はQ11セルに表示、年間収支はO11セルに色分け</t>
    <rPh sb="0" eb="2">
      <t>ヒゴト</t>
    </rPh>
    <rPh sb="3" eb="5">
      <t>シュウシ</t>
    </rPh>
    <rPh sb="10" eb="12">
      <t>ヒダリガワ</t>
    </rPh>
    <rPh sb="16" eb="17">
      <t>イロ</t>
    </rPh>
    <rPh sb="18" eb="19">
      <t>ツ</t>
    </rPh>
    <rPh sb="24" eb="25">
      <t>レイ</t>
    </rPh>
    <rPh sb="27" eb="28">
      <t>ガツ</t>
    </rPh>
    <rPh sb="29" eb="30">
      <t>ニチ</t>
    </rPh>
    <rPh sb="31" eb="33">
      <t>バアイ</t>
    </rPh>
    <rPh sb="34" eb="36">
      <t>ヒゴト</t>
    </rPh>
    <rPh sb="37" eb="39">
      <t>シュウシ</t>
    </rPh>
    <rPh sb="46" eb="48">
      <t>ヒョウジ</t>
    </rPh>
    <rPh sb="49" eb="53">
      <t>ネンカンシュウシ</t>
    </rPh>
    <rPh sb="60" eb="62">
      <t>イロワ</t>
    </rPh>
    <phoneticPr fontId="2"/>
  </si>
  <si>
    <t>日毎の収支を積算しその時点で月間収支がプラスなのかマイナスなのかを色分け</t>
    <rPh sb="0" eb="2">
      <t>ヒゴト</t>
    </rPh>
    <rPh sb="3" eb="5">
      <t>シュウシ</t>
    </rPh>
    <rPh sb="6" eb="8">
      <t>セキサン</t>
    </rPh>
    <rPh sb="11" eb="13">
      <t>ジテン</t>
    </rPh>
    <rPh sb="14" eb="16">
      <t>ゲッカン</t>
    </rPh>
    <rPh sb="16" eb="18">
      <t>シュウシ</t>
    </rPh>
    <rPh sb="33" eb="35">
      <t>イロワ</t>
    </rPh>
    <phoneticPr fontId="2"/>
  </si>
  <si>
    <t>日毎の収支セルの１つ左側のセルに色を付けている　例：６月１５日の場合、日毎の収支はT25セルに表示、月間収支はS25セルに色分け</t>
    <rPh sb="0" eb="2">
      <t>ヒゴト</t>
    </rPh>
    <rPh sb="3" eb="5">
      <t>シュウシ</t>
    </rPh>
    <rPh sb="10" eb="12">
      <t>ヒダリガワ</t>
    </rPh>
    <rPh sb="16" eb="17">
      <t>イロ</t>
    </rPh>
    <rPh sb="18" eb="19">
      <t>ツ</t>
    </rPh>
    <rPh sb="24" eb="25">
      <t>レイ</t>
    </rPh>
    <rPh sb="27" eb="28">
      <t>ガツ</t>
    </rPh>
    <rPh sb="30" eb="31">
      <t>ニチ</t>
    </rPh>
    <rPh sb="32" eb="34">
      <t>バアイ</t>
    </rPh>
    <rPh sb="35" eb="37">
      <t>ヒゴト</t>
    </rPh>
    <rPh sb="38" eb="40">
      <t>シュウシ</t>
    </rPh>
    <rPh sb="47" eb="49">
      <t>ヒョウジ</t>
    </rPh>
    <rPh sb="50" eb="52">
      <t>ゲッカン</t>
    </rPh>
    <rPh sb="52" eb="54">
      <t>シュウシ</t>
    </rPh>
    <rPh sb="61" eb="63">
      <t>イロワ</t>
    </rPh>
    <phoneticPr fontId="2"/>
  </si>
  <si>
    <t>月間収支プラスはピンク色、マイナスは水色</t>
    <rPh sb="0" eb="2">
      <t>ゲッカン</t>
    </rPh>
    <rPh sb="2" eb="4">
      <t>シュウシ</t>
    </rPh>
    <rPh sb="11" eb="12">
      <t>イロ</t>
    </rPh>
    <rPh sb="18" eb="20">
      <t>ミズイロ</t>
    </rPh>
    <phoneticPr fontId="2"/>
  </si>
  <si>
    <t>利益</t>
    <rPh sb="0" eb="2">
      <t>リエキ</t>
    </rPh>
    <phoneticPr fontId="2"/>
  </si>
  <si>
    <t>損失</t>
    <rPh sb="0" eb="2">
      <t>ソンシツ</t>
    </rPh>
    <phoneticPr fontId="2"/>
  </si>
  <si>
    <t>最大</t>
    <rPh sb="0" eb="2">
      <t>サイダイ</t>
    </rPh>
    <phoneticPr fontId="2"/>
  </si>
  <si>
    <t>平均</t>
    <rPh sb="0" eb="2">
      <t>ヘイキン</t>
    </rPh>
    <phoneticPr fontId="2"/>
  </si>
  <si>
    <t>中央</t>
    <rPh sb="0" eb="2">
      <t>チュウオウ</t>
    </rPh>
    <phoneticPr fontId="2"/>
  </si>
  <si>
    <t>最低</t>
    <rPh sb="0" eb="2">
      <t>サイテイ</t>
    </rPh>
    <phoneticPr fontId="2"/>
  </si>
  <si>
    <t>日次集計</t>
    <rPh sb="0" eb="2">
      <t>ニチジ</t>
    </rPh>
    <rPh sb="2" eb="4">
      <t>シュウケイ</t>
    </rPh>
    <phoneticPr fontId="2"/>
  </si>
  <si>
    <t>Y)年間集計</t>
    <rPh sb="2" eb="6">
      <t>ネンカンシュウケイ</t>
    </rPh>
    <phoneticPr fontId="2"/>
  </si>
  <si>
    <t>M)月間集計</t>
    <rPh sb="2" eb="6">
      <t>ゲッカンシュウケイ</t>
    </rPh>
    <phoneticPr fontId="2"/>
  </si>
  <si>
    <t>W)日次収支（プラス）</t>
    <rPh sb="2" eb="4">
      <t>ニチジ</t>
    </rPh>
    <rPh sb="4" eb="6">
      <t>シュウシ</t>
    </rPh>
    <phoneticPr fontId="2"/>
  </si>
  <si>
    <t>L)日次収支（マイナス）</t>
    <rPh sb="2" eb="6">
      <t>ニチジシュウシ</t>
    </rPh>
    <phoneticPr fontId="2"/>
  </si>
  <si>
    <t>日次収支マイナス</t>
    <rPh sb="0" eb="2">
      <t>ニチジ</t>
    </rPh>
    <rPh sb="2" eb="4">
      <t>シュウシ</t>
    </rPh>
    <phoneticPr fontId="2"/>
  </si>
  <si>
    <t>日次目標達成率</t>
    <rPh sb="0" eb="2">
      <t>ニチジ</t>
    </rPh>
    <rPh sb="2" eb="4">
      <t>モクヒョウ</t>
    </rPh>
    <rPh sb="4" eb="7">
      <t>タッセイリツ</t>
    </rPh>
    <phoneticPr fontId="2"/>
  </si>
  <si>
    <t>松井証券（一日信用）</t>
    <rPh sb="0" eb="4">
      <t>マツイショウケン</t>
    </rPh>
    <rPh sb="5" eb="9">
      <t>イチニチシンヨウ</t>
    </rPh>
    <phoneticPr fontId="2"/>
  </si>
  <si>
    <t>株数（利益）</t>
    <rPh sb="0" eb="2">
      <t>カブスウ</t>
    </rPh>
    <rPh sb="3" eb="5">
      <t>リエキ</t>
    </rPh>
    <phoneticPr fontId="2"/>
  </si>
  <si>
    <t>株数（損失）</t>
    <rPh sb="0" eb="2">
      <t>カブスウ</t>
    </rPh>
    <rPh sb="3" eb="5">
      <t>ソンシツ</t>
    </rPh>
    <phoneticPr fontId="2"/>
  </si>
  <si>
    <t>Column1</t>
  </si>
  <si>
    <t/>
  </si>
  <si>
    <t>松井証券の取引履歴をもとにデイトレの収支計算を行います</t>
    <rPh sb="0" eb="4">
      <t>マツイショウケン</t>
    </rPh>
    <rPh sb="5" eb="9">
      <t>トリヒキリレキ</t>
    </rPh>
    <rPh sb="18" eb="22">
      <t>シュウシケイサン</t>
    </rPh>
    <rPh sb="23" eb="24">
      <t>オコナ</t>
    </rPh>
    <phoneticPr fontId="2"/>
  </si>
  <si>
    <t>収支計算は日次・月間・年間を集計します</t>
    <rPh sb="0" eb="4">
      <t>シュウシケイサン</t>
    </rPh>
    <rPh sb="5" eb="7">
      <t>ニチジ</t>
    </rPh>
    <rPh sb="8" eb="10">
      <t>ゲッカン</t>
    </rPh>
    <rPh sb="11" eb="13">
      <t>ネンカン</t>
    </rPh>
    <rPh sb="14" eb="16">
      <t>シュウケイ</t>
    </rPh>
    <phoneticPr fontId="2"/>
  </si>
  <si>
    <t>このExcelでできること</t>
    <phoneticPr fontId="2"/>
  </si>
  <si>
    <t>年間収支の目標を設定し目標達成の管理ができます</t>
    <rPh sb="0" eb="4">
      <t>ネンカンシュウシ</t>
    </rPh>
    <rPh sb="5" eb="7">
      <t>モクヒョウ</t>
    </rPh>
    <rPh sb="8" eb="10">
      <t>セッテイ</t>
    </rPh>
    <rPh sb="11" eb="13">
      <t>モクヒョウ</t>
    </rPh>
    <rPh sb="13" eb="15">
      <t>タッセイ</t>
    </rPh>
    <rPh sb="16" eb="18">
      <t>カンリ</t>
    </rPh>
    <phoneticPr fontId="2"/>
  </si>
  <si>
    <t>１株当たりのリスクリワード、トレード単位での勝率、月単位での損益を確認できます</t>
    <rPh sb="1" eb="3">
      <t>カブア</t>
    </rPh>
    <rPh sb="18" eb="20">
      <t>タンイ</t>
    </rPh>
    <rPh sb="22" eb="24">
      <t>ショウリツ</t>
    </rPh>
    <rPh sb="25" eb="28">
      <t>ツキタンイ</t>
    </rPh>
    <rPh sb="30" eb="32">
      <t>ソンエキ</t>
    </rPh>
    <rPh sb="33" eb="35">
      <t>カクニン</t>
    </rPh>
    <phoneticPr fontId="2"/>
  </si>
  <si>
    <t>制限事項</t>
    <rPh sb="0" eb="4">
      <t>セイゲンジコウ</t>
    </rPh>
    <phoneticPr fontId="2"/>
  </si>
  <si>
    <t>現物のリスクリワード・勝率は計算できません</t>
    <rPh sb="0" eb="2">
      <t>ゲンブツ</t>
    </rPh>
    <rPh sb="11" eb="13">
      <t>ショウリツ</t>
    </rPh>
    <rPh sb="14" eb="16">
      <t>ケイサン</t>
    </rPh>
    <phoneticPr fontId="2"/>
  </si>
  <si>
    <t>現物と一日信用を損益集計の対象としています</t>
    <rPh sb="0" eb="2">
      <t>ゲンブツ</t>
    </rPh>
    <rPh sb="3" eb="5">
      <t>イチニチ</t>
    </rPh>
    <rPh sb="5" eb="7">
      <t>シンヨウ</t>
    </rPh>
    <rPh sb="8" eb="12">
      <t>ソンエキシュウケイ</t>
    </rPh>
    <rPh sb="13" eb="15">
      <t>タイショウ</t>
    </rPh>
    <phoneticPr fontId="2"/>
  </si>
  <si>
    <t>必要なもの</t>
    <rPh sb="0" eb="2">
      <t>ヒツヨウ</t>
    </rPh>
    <phoneticPr fontId="2"/>
  </si>
  <si>
    <t>松井証券のWebページにある「取引履歴」をCSV形式ファイルでダウンロードしたデータファイル</t>
    <rPh sb="0" eb="4">
      <t>マツイショウケン</t>
    </rPh>
    <rPh sb="15" eb="19">
      <t>トリヒキリレキ</t>
    </rPh>
    <rPh sb="24" eb="26">
      <t>ケイシキ</t>
    </rPh>
    <phoneticPr fontId="2"/>
  </si>
  <si>
    <t>操作方法</t>
    <rPh sb="0" eb="4">
      <t>ソウサホウホウ</t>
    </rPh>
    <phoneticPr fontId="2"/>
  </si>
  <si>
    <t>松井証券のWebページにログインする</t>
    <rPh sb="0" eb="4">
      <t>マツイショウケン</t>
    </rPh>
    <phoneticPr fontId="2"/>
  </si>
  <si>
    <t>https://trade.matsui.co.jp/mgap/login</t>
  </si>
  <si>
    <t>「期間指定（受渡日）」は１月１日を指定し検索をクリック</t>
    <rPh sb="1" eb="5">
      <t>キカンシテイ</t>
    </rPh>
    <rPh sb="6" eb="9">
      <t>ウケワタシビ</t>
    </rPh>
    <rPh sb="13" eb="14">
      <t>ガツ</t>
    </rPh>
    <rPh sb="15" eb="16">
      <t>ニチ</t>
    </rPh>
    <rPh sb="17" eb="19">
      <t>シテイ</t>
    </rPh>
    <rPh sb="20" eb="22">
      <t>ケンサク</t>
    </rPh>
    <phoneticPr fontId="2"/>
  </si>
  <si>
    <t>データが表示されたら出力をクリック</t>
    <rPh sb="4" eb="6">
      <t>ヒョウジ</t>
    </rPh>
    <rPh sb="10" eb="12">
      <t>シュツリョク</t>
    </rPh>
    <phoneticPr fontId="2"/>
  </si>
  <si>
    <t>matsui.csvがダウンロードされたことを確認する　※chromeであればダウンロードフォルダにダウンロードされます</t>
    <rPh sb="23" eb="25">
      <t>カクニン</t>
    </rPh>
    <phoneticPr fontId="2"/>
  </si>
  <si>
    <t>Excelファイルの「matsui」シートに切り替える</t>
    <rPh sb="22" eb="23">
      <t>キ</t>
    </rPh>
    <rPh sb="24" eb="25">
      <t>カ</t>
    </rPh>
    <phoneticPr fontId="2"/>
  </si>
  <si>
    <t>Power Queryエディターが立ち上がったらクエリの設定にある「ソース」をダブルクリックする</t>
    <rPh sb="17" eb="18">
      <t>タ</t>
    </rPh>
    <rPh sb="19" eb="20">
      <t>ア</t>
    </rPh>
    <rPh sb="28" eb="30">
      <t>セッテイ</t>
    </rPh>
    <phoneticPr fontId="2"/>
  </si>
  <si>
    <t>このExcelファイルと同じ場所にmatsui.csvを移動する　※古いものがある場合は上書きしてください</t>
    <rPh sb="12" eb="13">
      <t>オナ</t>
    </rPh>
    <rPh sb="14" eb="16">
      <t>バショ</t>
    </rPh>
    <rPh sb="28" eb="30">
      <t>イドウ</t>
    </rPh>
    <rPh sb="34" eb="35">
      <t>フル</t>
    </rPh>
    <rPh sb="41" eb="43">
      <t>バアイ</t>
    </rPh>
    <rPh sb="44" eb="46">
      <t>ウワガ</t>
    </rPh>
    <phoneticPr fontId="2"/>
  </si>
  <si>
    <t>取引履歴画面からCSVデータをダウンロードしExcelファイルと同じフォルダに移動する</t>
    <rPh sb="0" eb="4">
      <t>トリヒキリレキ</t>
    </rPh>
    <rPh sb="4" eb="6">
      <t>ガメン</t>
    </rPh>
    <rPh sb="32" eb="33">
      <t>オナ</t>
    </rPh>
    <rPh sb="39" eb="41">
      <t>イドウ</t>
    </rPh>
    <phoneticPr fontId="2"/>
  </si>
  <si>
    <t>※デスクトップにmatsuiフォルダを作った場合は以下のようになります　xxxxxxxxはあなたのWindowsアカウントになっています</t>
    <rPh sb="19" eb="20">
      <t>ツク</t>
    </rPh>
    <rPh sb="22" eb="24">
      <t>バアイ</t>
    </rPh>
    <rPh sb="25" eb="27">
      <t>イカ</t>
    </rPh>
    <phoneticPr fontId="2"/>
  </si>
  <si>
    <t>ファイルパスの「参照」をクリックし移動したファイルを指定し「OK」をクリックする</t>
    <rPh sb="8" eb="10">
      <t>サンショウ</t>
    </rPh>
    <rPh sb="17" eb="19">
      <t>イドウ</t>
    </rPh>
    <rPh sb="26" eb="28">
      <t>シテイ</t>
    </rPh>
    <phoneticPr fontId="2"/>
  </si>
  <si>
    <t>集計結果を確認する</t>
    <rPh sb="0" eb="4">
      <t>シュウケイケッカ</t>
    </rPh>
    <rPh sb="5" eb="7">
      <t>カクニン</t>
    </rPh>
    <phoneticPr fontId="2"/>
  </si>
  <si>
    <t>「デイトレ集計」シートで集計結果を確認できます</t>
    <rPh sb="5" eb="7">
      <t>シュウケイ</t>
    </rPh>
    <rPh sb="12" eb="16">
      <t>シュウケイケッカ</t>
    </rPh>
    <rPh sb="17" eb="19">
      <t>カクニン</t>
    </rPh>
    <phoneticPr fontId="2"/>
  </si>
  <si>
    <t>Excelファイルを開く前にmatsui.csvファイルを更新しておくと自動でトレード結果が更新され集計に反映されます</t>
    <rPh sb="10" eb="11">
      <t>ヒラ</t>
    </rPh>
    <rPh sb="12" eb="13">
      <t>マエ</t>
    </rPh>
    <rPh sb="29" eb="31">
      <t>コウシン</t>
    </rPh>
    <rPh sb="36" eb="38">
      <t>ジドウ</t>
    </rPh>
    <rPh sb="43" eb="45">
      <t>ケッカ</t>
    </rPh>
    <rPh sb="46" eb="48">
      <t>コウシン</t>
    </rPh>
    <rPh sb="50" eb="52">
      <t>シュウケイ</t>
    </rPh>
    <rPh sb="53" eb="55">
      <t>ハンエイ</t>
    </rPh>
    <phoneticPr fontId="2"/>
  </si>
  <si>
    <t>Excelファイルを開いた後にmatsui.csvファイルを更新した場合は「数式」メニューにある「再計算実行」をクリックするとトレード結果が更新され集計に反映されます</t>
    <rPh sb="10" eb="11">
      <t>ヒラ</t>
    </rPh>
    <rPh sb="13" eb="14">
      <t>アト</t>
    </rPh>
    <rPh sb="30" eb="32">
      <t>コウシン</t>
    </rPh>
    <rPh sb="34" eb="36">
      <t>バアイ</t>
    </rPh>
    <rPh sb="38" eb="40">
      <t>スウシキ</t>
    </rPh>
    <rPh sb="49" eb="52">
      <t>サイケイサン</t>
    </rPh>
    <rPh sb="52" eb="54">
      <t>ジッコウ</t>
    </rPh>
    <rPh sb="67" eb="69">
      <t>ケッカ</t>
    </rPh>
    <rPh sb="70" eb="72">
      <t>コウシン</t>
    </rPh>
    <rPh sb="74" eb="76">
      <t>シュウケイ</t>
    </rPh>
    <rPh sb="77" eb="79">
      <t>ハンエイ</t>
    </rPh>
    <phoneticPr fontId="2"/>
  </si>
  <si>
    <t>取り込みデータの設定をする　　※matsui.csvのフォルダを変更したり、ファイル名を変更した場合はこの操作を再度行ってください</t>
    <rPh sb="0" eb="1">
      <t>ト</t>
    </rPh>
    <rPh sb="2" eb="3">
      <t>コ</t>
    </rPh>
    <rPh sb="8" eb="10">
      <t>セッテイ</t>
    </rPh>
    <rPh sb="32" eb="34">
      <t>ヘンコウ</t>
    </rPh>
    <rPh sb="42" eb="43">
      <t>メイ</t>
    </rPh>
    <rPh sb="44" eb="46">
      <t>ヘンコウ</t>
    </rPh>
    <rPh sb="48" eb="50">
      <t>バアイ</t>
    </rPh>
    <rPh sb="53" eb="55">
      <t>ソウサ</t>
    </rPh>
    <rPh sb="56" eb="58">
      <t>サイド</t>
    </rPh>
    <rPh sb="58" eb="59">
      <t>オコナ</t>
    </rPh>
    <phoneticPr fontId="2"/>
  </si>
  <si>
    <t>「データ」メニューにある「クエリと接続」をクリックする</t>
    <rPh sb="17" eb="19">
      <t>セツゾク</t>
    </rPh>
    <phoneticPr fontId="2"/>
  </si>
  <si>
    <t>以下の画面の右側が表示されるのでクエリと接続にある「matsui」をダブルクリックしPower Queryエディターを起動する</t>
    <rPh sb="0" eb="2">
      <t>イカ</t>
    </rPh>
    <rPh sb="3" eb="5">
      <t>ガメン</t>
    </rPh>
    <rPh sb="6" eb="8">
      <t>ミギガワ</t>
    </rPh>
    <rPh sb="9" eb="11">
      <t>ヒョウジ</t>
    </rPh>
    <rPh sb="20" eb="22">
      <t>セツゾク</t>
    </rPh>
    <rPh sb="59" eb="61">
      <t>キドウ</t>
    </rPh>
    <phoneticPr fontId="2"/>
  </si>
  <si>
    <t>ジェイ・エスコムホールディングス（株）</t>
  </si>
  <si>
    <t>ジャパンＭ＆Ａソリューション（株）</t>
  </si>
  <si>
    <t>（株）サイエンスアーツ</t>
  </si>
  <si>
    <t>（株）ＦＩＸＥＲ</t>
  </si>
  <si>
    <t>ハイアス・アンド・カンパニー（株）</t>
  </si>
  <si>
    <t>（株）ハルメクホールディングス</t>
  </si>
  <si>
    <t>クオリプス（株）</t>
  </si>
  <si>
    <t>（株）三ッ星</t>
  </si>
  <si>
    <t>（株）インフォネット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</si>
</sst>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Red]&quot;¥&quot;\-#,##0"/>
    <numFmt numFmtId="176" formatCode="&quot;¥&quot;#,##0_);[Red]\(&quot;¥&quot;#,##0\)"/>
    <numFmt numFmtId="177" formatCode="General\ &quot;年&quot;"/>
    <numFmt numFmtId="178" formatCode="General\ &quot;月&quot;"/>
    <numFmt numFmtId="179" formatCode="General\ &quot;日&quot;"/>
    <numFmt numFmtId="180" formatCode="[Red]\+#,##0;[Blue]\-#,##0;0"/>
    <numFmt numFmtId="181" formatCode="&quot;達成&quot;_*\ 0&quot;回&quot;"/>
    <numFmt numFmtId="182" formatCode="0&quot;回&quot;"/>
    <numFmt numFmtId="183" formatCode="&quot;年間目標&quot;* #,##0&quot;円&quot;"/>
    <numFmt numFmtId="184" formatCode="&quot;月間目標&quot;* #,##0&quot;円&quot;"/>
    <numFmt numFmtId="185" formatCode="&quot;日次目標&quot;* #,##0&quot;円&quot;"/>
  </numFmts>
  <fonts count="1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1"/>
      <name val="游ゴシック"/>
      <family val="3"/>
      <charset val="128"/>
      <scheme val="minor"/>
    </font>
    <font>
      <sz val="9"/>
      <color theme="1"/>
      <name val="游ゴシック"/>
      <family val="3"/>
      <charset val="128"/>
      <scheme val="minor"/>
    </font>
    <font>
      <b/>
      <sz val="9"/>
      <name val="游ゴシック"/>
      <family val="3"/>
      <charset val="128"/>
      <scheme val="minor"/>
    </font>
    <font>
      <b/>
      <sz val="9"/>
      <color theme="1"/>
      <name val="游ゴシック"/>
      <family val="3"/>
      <charset val="128"/>
      <scheme val="minor"/>
    </font>
    <font>
      <sz val="11"/>
      <color theme="1"/>
      <name val="游ゴシック"/>
      <family val="2"/>
      <charset val="128"/>
    </font>
    <font>
      <sz val="9"/>
      <color indexed="81"/>
      <name val="BIZ UDPゴシック"/>
      <family val="3"/>
      <charset val="128"/>
    </font>
    <font>
      <sz val="9"/>
      <color theme="0" tint="-0.14999847407452621"/>
      <name val="游ゴシック"/>
      <family val="3"/>
      <charset val="128"/>
      <scheme val="minor"/>
    </font>
    <font>
      <u/>
      <sz val="11"/>
      <color theme="10"/>
      <name val="游ゴシック"/>
      <family val="2"/>
      <charset val="128"/>
      <scheme val="minor"/>
    </font>
    <font>
      <b/>
      <sz val="11"/>
      <color theme="0"/>
      <name val="游ゴシック"/>
      <family val="3"/>
      <charset val="128"/>
      <scheme val="minor"/>
    </font>
    <font>
      <sz val="11"/>
      <color theme="1"/>
      <name val="游ゴシック"/>
      <family val="3"/>
      <charset val="128"/>
      <scheme val="minor"/>
    </font>
    <font>
      <sz val="11"/>
      <color theme="0" tint="-0.14999847407452621"/>
      <name val="游ゴシック"/>
      <family val="3"/>
      <charset val="128"/>
      <scheme val="minor"/>
    </font>
    <font>
      <b/>
      <sz val="18"/>
      <color theme="1"/>
      <name val="游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3"/>
        <bgColor indexed="64"/>
      </patternFill>
    </fill>
  </fills>
  <borders count="32">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style="double">
        <color theme="0"/>
      </top>
      <bottom style="thin">
        <color theme="0"/>
      </bottom>
      <diagonal/>
    </border>
    <border>
      <left style="thin">
        <color theme="0"/>
      </left>
      <right style="thin">
        <color theme="0"/>
      </right>
      <top style="double">
        <color theme="0"/>
      </top>
      <bottom style="thin">
        <color theme="0"/>
      </bottom>
      <diagonal/>
    </border>
    <border>
      <left style="thin">
        <color theme="0"/>
      </left>
      <right/>
      <top style="double">
        <color theme="0"/>
      </top>
      <bottom style="thin">
        <color theme="0"/>
      </bottom>
      <diagonal/>
    </border>
    <border>
      <left/>
      <right style="thin">
        <color theme="0"/>
      </right>
      <top/>
      <bottom style="double">
        <color theme="0"/>
      </bottom>
      <diagonal/>
    </border>
    <border>
      <left style="thin">
        <color theme="0"/>
      </left>
      <right style="thin">
        <color theme="0"/>
      </right>
      <top/>
      <bottom style="double">
        <color theme="0"/>
      </bottom>
      <diagonal/>
    </border>
    <border>
      <left style="thin">
        <color theme="0"/>
      </left>
      <right/>
      <top/>
      <bottom style="double">
        <color theme="0"/>
      </bottom>
      <diagonal/>
    </border>
    <border>
      <left/>
      <right style="thin">
        <color theme="0"/>
      </right>
      <top style="thin">
        <color theme="0"/>
      </top>
      <bottom style="double">
        <color theme="1" tint="0.499984740745262"/>
      </bottom>
      <diagonal/>
    </border>
    <border>
      <left style="thin">
        <color theme="0"/>
      </left>
      <right style="thin">
        <color theme="0"/>
      </right>
      <top style="thin">
        <color theme="0"/>
      </top>
      <bottom style="double">
        <color theme="1" tint="0.499984740745262"/>
      </bottom>
      <diagonal/>
    </border>
    <border>
      <left style="thin">
        <color theme="0"/>
      </left>
      <right/>
      <top style="thin">
        <color theme="0"/>
      </top>
      <bottom style="double">
        <color theme="1" tint="0.499984740745262"/>
      </bottom>
      <diagonal/>
    </border>
    <border>
      <left/>
      <right style="thin">
        <color theme="0"/>
      </right>
      <top style="double">
        <color theme="1" tint="0.499984740745262"/>
      </top>
      <bottom style="thin">
        <color theme="0"/>
      </bottom>
      <diagonal/>
    </border>
    <border>
      <left style="thin">
        <color theme="0"/>
      </left>
      <right style="thin">
        <color theme="0"/>
      </right>
      <top style="double">
        <color theme="1" tint="0.499984740745262"/>
      </top>
      <bottom style="thin">
        <color theme="0"/>
      </bottom>
      <diagonal/>
    </border>
    <border>
      <left style="thin">
        <color theme="0"/>
      </left>
      <right/>
      <top style="double">
        <color theme="1" tint="0.499984740745262"/>
      </top>
      <bottom style="thin">
        <color theme="0"/>
      </bottom>
      <diagonal/>
    </border>
    <border>
      <left/>
      <right/>
      <top style="double">
        <color theme="1" tint="0.499984740745262"/>
      </top>
      <bottom style="thin">
        <color theme="0"/>
      </bottom>
      <diagonal/>
    </border>
    <border>
      <left/>
      <right/>
      <top style="thin">
        <color theme="0"/>
      </top>
      <bottom style="thin">
        <color theme="0"/>
      </bottom>
      <diagonal/>
    </border>
    <border>
      <left/>
      <right/>
      <top style="thin">
        <color theme="0"/>
      </top>
      <bottom/>
      <diagonal/>
    </border>
    <border>
      <left/>
      <right/>
      <top/>
      <bottom style="double">
        <color theme="0"/>
      </bottom>
      <diagonal/>
    </border>
    <border>
      <left/>
      <right/>
      <top style="thin">
        <color theme="0"/>
      </top>
      <bottom style="double">
        <color theme="1" tint="0.499984740745262"/>
      </bottom>
      <diagonal/>
    </border>
    <border>
      <left/>
      <right/>
      <top style="double">
        <color theme="0"/>
      </top>
      <bottom style="thin">
        <color theme="0"/>
      </bottom>
      <diagonal/>
    </border>
    <border>
      <left/>
      <right style="thin">
        <color theme="0"/>
      </right>
      <top/>
      <bottom style="double">
        <color auto="1"/>
      </bottom>
      <diagonal/>
    </border>
    <border>
      <left style="thin">
        <color theme="0"/>
      </left>
      <right style="thin">
        <color theme="0"/>
      </right>
      <top/>
      <bottom style="double">
        <color auto="1"/>
      </bottom>
      <diagonal/>
    </border>
    <border>
      <left style="thin">
        <color theme="0"/>
      </left>
      <right/>
      <top/>
      <bottom style="double">
        <color auto="1"/>
      </bottom>
      <diagonal/>
    </border>
    <border>
      <left/>
      <right/>
      <top/>
      <bottom style="double">
        <color auto="1"/>
      </bottom>
      <diagonal/>
    </border>
    <border>
      <left/>
      <right/>
      <top style="double">
        <color auto="1"/>
      </top>
      <bottom/>
      <diagonal/>
    </border>
    <border>
      <left/>
      <right style="thin">
        <color theme="0"/>
      </right>
      <top style="double">
        <color auto="1"/>
      </top>
      <bottom/>
      <diagonal/>
    </border>
    <border>
      <left/>
      <right style="thin">
        <color theme="0"/>
      </right>
      <top style="double">
        <color auto="1"/>
      </top>
      <bottom style="thin">
        <color theme="0"/>
      </bottom>
      <diagonal/>
    </border>
  </borders>
  <cellStyleXfs count="30">
    <xf numFmtId="0" fontId="0" fillId="0" borderId="0">
      <alignment vertical="center"/>
    </xf>
    <xf numFmtId="176" fontId="1" fillId="0" borderId="0" applyFont="0" applyFill="0" applyBorder="0" applyAlignment="0" applyProtection="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6" fontId="1"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97">
    <xf numFmtId="0" fontId="0" fillId="0" borderId="0" xfId="0">
      <alignment vertical="center"/>
    </xf>
    <xf numFmtId="14" fontId="0" fillId="0" borderId="0" xfId="0" applyNumberFormat="1">
      <alignment vertical="center"/>
    </xf>
    <xf numFmtId="0" fontId="5" fillId="0" borderId="0" xfId="0" applyFont="1">
      <alignment vertical="center"/>
    </xf>
    <xf numFmtId="0" fontId="3" fillId="2" borderId="7" xfId="0" applyFont="1" applyFill="1" applyBorder="1">
      <alignment vertical="center"/>
    </xf>
    <xf numFmtId="0" fontId="7" fillId="2" borderId="1" xfId="0" applyFont="1" applyFill="1" applyBorder="1" applyAlignment="1">
      <alignment horizontal="left" vertical="center" indent="1"/>
    </xf>
    <xf numFmtId="0" fontId="6" fillId="2" borderId="1" xfId="0" applyFont="1" applyFill="1" applyBorder="1" applyAlignment="1">
      <alignment horizontal="left" vertical="center" indent="1"/>
    </xf>
    <xf numFmtId="179" fontId="5" fillId="2" borderId="1" xfId="0" applyNumberFormat="1" applyFont="1" applyFill="1" applyBorder="1">
      <alignment vertical="center"/>
    </xf>
    <xf numFmtId="179" fontId="5" fillId="2" borderId="4" xfId="0" applyNumberFormat="1" applyFont="1" applyFill="1" applyBorder="1">
      <alignment vertical="center"/>
    </xf>
    <xf numFmtId="0" fontId="7" fillId="2" borderId="13" xfId="0" applyFont="1" applyFill="1" applyBorder="1" applyAlignment="1">
      <alignment horizontal="left" vertical="center" indent="1"/>
    </xf>
    <xf numFmtId="0" fontId="4" fillId="2" borderId="16" xfId="0" applyFont="1" applyFill="1" applyBorder="1">
      <alignment vertical="center"/>
    </xf>
    <xf numFmtId="0" fontId="3" fillId="2" borderId="16" xfId="0" applyFont="1" applyFill="1" applyBorder="1" applyAlignment="1">
      <alignment horizontal="left" vertical="center"/>
    </xf>
    <xf numFmtId="0" fontId="6" fillId="2" borderId="13" xfId="0" applyFont="1" applyFill="1" applyBorder="1" applyAlignment="1">
      <alignment horizontal="left" vertical="center" indent="1"/>
    </xf>
    <xf numFmtId="179" fontId="5" fillId="2" borderId="16" xfId="0" applyNumberFormat="1" applyFont="1" applyFill="1" applyBorder="1">
      <alignment vertical="center"/>
    </xf>
    <xf numFmtId="180" fontId="5" fillId="0" borderId="2" xfId="2" applyNumberFormat="1" applyFont="1" applyFill="1" applyBorder="1">
      <alignment vertical="center"/>
    </xf>
    <xf numFmtId="180" fontId="5" fillId="0" borderId="3" xfId="2" applyNumberFormat="1" applyFont="1" applyFill="1" applyBorder="1">
      <alignment vertical="center"/>
    </xf>
    <xf numFmtId="180" fontId="5" fillId="0" borderId="14" xfId="2" applyNumberFormat="1" applyFont="1" applyFill="1" applyBorder="1">
      <alignment vertical="center"/>
    </xf>
    <xf numFmtId="180" fontId="5" fillId="0" borderId="15" xfId="2" applyNumberFormat="1" applyFont="1" applyFill="1" applyBorder="1">
      <alignment vertical="center"/>
    </xf>
    <xf numFmtId="180" fontId="5" fillId="0" borderId="17" xfId="1" applyNumberFormat="1" applyFont="1" applyFill="1" applyBorder="1">
      <alignment vertical="center"/>
    </xf>
    <xf numFmtId="180" fontId="5" fillId="0" borderId="2" xfId="1" applyNumberFormat="1" applyFont="1" applyFill="1" applyBorder="1">
      <alignment vertical="center"/>
    </xf>
    <xf numFmtId="180" fontId="5" fillId="0" borderId="3" xfId="1" applyNumberFormat="1" applyFont="1" applyFill="1" applyBorder="1">
      <alignment vertical="center"/>
    </xf>
    <xf numFmtId="180" fontId="5" fillId="0" borderId="5" xfId="1" applyNumberFormat="1" applyFont="1" applyFill="1" applyBorder="1">
      <alignment vertical="center"/>
    </xf>
    <xf numFmtId="180" fontId="5" fillId="0" borderId="6" xfId="1" applyNumberFormat="1" applyFont="1" applyFill="1" applyBorder="1">
      <alignment vertical="center"/>
    </xf>
    <xf numFmtId="180" fontId="5" fillId="0" borderId="18" xfId="1" applyNumberFormat="1" applyFont="1" applyFill="1" applyBorder="1">
      <alignment vertical="center"/>
    </xf>
    <xf numFmtId="180" fontId="5" fillId="0" borderId="0" xfId="0" applyNumberFormat="1" applyFont="1">
      <alignment vertical="center"/>
    </xf>
    <xf numFmtId="180" fontId="5" fillId="0" borderId="1" xfId="1" applyNumberFormat="1" applyFont="1" applyFill="1" applyBorder="1">
      <alignment vertical="center"/>
    </xf>
    <xf numFmtId="180" fontId="5" fillId="0" borderId="4" xfId="1" applyNumberFormat="1" applyFont="1" applyFill="1" applyBorder="1">
      <alignment vertical="center"/>
    </xf>
    <xf numFmtId="180" fontId="5" fillId="0" borderId="19" xfId="1" applyNumberFormat="1" applyFont="1" applyFill="1" applyBorder="1">
      <alignment vertical="center"/>
    </xf>
    <xf numFmtId="180" fontId="5" fillId="0" borderId="20" xfId="1" applyNumberFormat="1" applyFont="1" applyFill="1" applyBorder="1">
      <alignment vertical="center"/>
    </xf>
    <xf numFmtId="180" fontId="5" fillId="0" borderId="21" xfId="1" applyNumberFormat="1" applyFont="1" applyFill="1" applyBorder="1">
      <alignment vertical="center"/>
    </xf>
    <xf numFmtId="180" fontId="5" fillId="0" borderId="1" xfId="2" applyNumberFormat="1" applyFont="1" applyFill="1" applyBorder="1">
      <alignment vertical="center"/>
    </xf>
    <xf numFmtId="180" fontId="5" fillId="0" borderId="13" xfId="2" applyNumberFormat="1" applyFont="1" applyFill="1" applyBorder="1">
      <alignment vertical="center"/>
    </xf>
    <xf numFmtId="180" fontId="5" fillId="0" borderId="20" xfId="2" applyNumberFormat="1" applyFont="1" applyFill="1" applyBorder="1">
      <alignment vertical="center"/>
    </xf>
    <xf numFmtId="180" fontId="5" fillId="0" borderId="23" xfId="2" applyNumberFormat="1" applyFont="1" applyFill="1" applyBorder="1">
      <alignment vertical="center"/>
    </xf>
    <xf numFmtId="180" fontId="5" fillId="0" borderId="16" xfId="1" applyNumberFormat="1" applyFont="1" applyFill="1" applyBorder="1">
      <alignment vertical="center"/>
    </xf>
    <xf numFmtId="0" fontId="0" fillId="0" borderId="0" xfId="0" applyAlignment="1">
      <alignment horizontal="left" vertical="center" indent="2"/>
    </xf>
    <xf numFmtId="0" fontId="5" fillId="0" borderId="0" xfId="0" applyFont="1" applyAlignment="1">
      <alignment horizontal="left" vertical="center" indent="2"/>
    </xf>
    <xf numFmtId="180" fontId="10" fillId="0" borderId="0" xfId="0" applyNumberFormat="1" applyFont="1">
      <alignment vertical="center"/>
    </xf>
    <xf numFmtId="0" fontId="5" fillId="0" borderId="2" xfId="2" applyNumberFormat="1" applyFont="1" applyFill="1" applyBorder="1">
      <alignment vertical="center"/>
    </xf>
    <xf numFmtId="0" fontId="5" fillId="0" borderId="3" xfId="2" applyNumberFormat="1" applyFont="1" applyFill="1" applyBorder="1">
      <alignment vertical="center"/>
    </xf>
    <xf numFmtId="0" fontId="5" fillId="0" borderId="20" xfId="2" applyNumberFormat="1" applyFont="1" applyFill="1" applyBorder="1">
      <alignment vertical="center"/>
    </xf>
    <xf numFmtId="0" fontId="5" fillId="0" borderId="1" xfId="2" applyNumberFormat="1" applyFont="1" applyFill="1" applyBorder="1">
      <alignment vertical="center"/>
    </xf>
    <xf numFmtId="0" fontId="5" fillId="0" borderId="14" xfId="2" applyNumberFormat="1" applyFont="1" applyFill="1" applyBorder="1">
      <alignment vertical="center"/>
    </xf>
    <xf numFmtId="0" fontId="5" fillId="0" borderId="15" xfId="2" applyNumberFormat="1" applyFont="1" applyFill="1" applyBorder="1">
      <alignment vertical="center"/>
    </xf>
    <xf numFmtId="0" fontId="5" fillId="0" borderId="23" xfId="2" applyNumberFormat="1" applyFont="1" applyFill="1" applyBorder="1">
      <alignment vertical="center"/>
    </xf>
    <xf numFmtId="0" fontId="5" fillId="0" borderId="13" xfId="2" applyNumberFormat="1" applyFont="1" applyFill="1" applyBorder="1">
      <alignment vertical="center"/>
    </xf>
    <xf numFmtId="183" fontId="3" fillId="2" borderId="31" xfId="0" applyNumberFormat="1" applyFont="1" applyFill="1" applyBorder="1">
      <alignment vertical="center"/>
    </xf>
    <xf numFmtId="0" fontId="12" fillId="3" borderId="25" xfId="0" applyFont="1" applyFill="1" applyBorder="1">
      <alignment vertical="center"/>
    </xf>
    <xf numFmtId="177" fontId="12" fillId="3" borderId="26" xfId="0" applyNumberFormat="1" applyFont="1" applyFill="1" applyBorder="1">
      <alignment vertical="center"/>
    </xf>
    <xf numFmtId="177" fontId="12" fillId="3" borderId="27" xfId="0" applyNumberFormat="1" applyFont="1" applyFill="1" applyBorder="1">
      <alignment vertical="center"/>
    </xf>
    <xf numFmtId="177" fontId="12" fillId="3" borderId="28" xfId="0" applyNumberFormat="1" applyFont="1" applyFill="1" applyBorder="1">
      <alignment vertical="center"/>
    </xf>
    <xf numFmtId="178" fontId="12" fillId="3" borderId="25" xfId="0" applyNumberFormat="1" applyFont="1" applyFill="1" applyBorder="1">
      <alignment vertical="center"/>
    </xf>
    <xf numFmtId="178" fontId="12" fillId="3" borderId="27" xfId="0" applyNumberFormat="1" applyFont="1" applyFill="1" applyBorder="1">
      <alignment vertical="center"/>
    </xf>
    <xf numFmtId="178" fontId="12" fillId="3" borderId="28" xfId="0" applyNumberFormat="1" applyFont="1" applyFill="1" applyBorder="1">
      <alignment vertical="center"/>
    </xf>
    <xf numFmtId="0" fontId="13" fillId="0" borderId="0" xfId="0" applyFont="1">
      <alignment vertical="center"/>
    </xf>
    <xf numFmtId="10" fontId="13" fillId="2" borderId="30" xfId="3" applyNumberFormat="1" applyFont="1" applyFill="1" applyBorder="1">
      <alignment vertical="center"/>
    </xf>
    <xf numFmtId="0" fontId="13" fillId="2" borderId="29" xfId="0" applyFont="1" applyFill="1" applyBorder="1">
      <alignment vertical="center"/>
    </xf>
    <xf numFmtId="0" fontId="13" fillId="2" borderId="30" xfId="0" applyFont="1" applyFill="1" applyBorder="1">
      <alignment vertical="center"/>
    </xf>
    <xf numFmtId="0" fontId="13" fillId="0" borderId="0" xfId="0" applyFont="1" applyAlignment="1">
      <alignment horizontal="left" vertical="center" indent="2"/>
    </xf>
    <xf numFmtId="184" fontId="7" fillId="2" borderId="1" xfId="0" applyNumberFormat="1" applyFont="1" applyFill="1" applyBorder="1" applyAlignment="1">
      <alignment horizontal="left" vertical="center" indent="1"/>
    </xf>
    <xf numFmtId="10" fontId="5" fillId="0" borderId="0" xfId="3" applyNumberFormat="1" applyFont="1">
      <alignment vertical="center"/>
    </xf>
    <xf numFmtId="10" fontId="5" fillId="0" borderId="0" xfId="0" applyNumberFormat="1" applyFont="1">
      <alignment vertical="center"/>
    </xf>
    <xf numFmtId="185" fontId="7" fillId="2" borderId="1" xfId="0" applyNumberFormat="1" applyFont="1" applyFill="1" applyBorder="1" applyAlignment="1">
      <alignment horizontal="left" vertical="center" indent="1"/>
    </xf>
    <xf numFmtId="181" fontId="5" fillId="0" borderId="0" xfId="2" applyNumberFormat="1" applyFont="1">
      <alignment vertical="center"/>
    </xf>
    <xf numFmtId="181" fontId="5" fillId="0" borderId="0" xfId="0" applyNumberFormat="1" applyFont="1">
      <alignment vertical="center"/>
    </xf>
    <xf numFmtId="182" fontId="5" fillId="0" borderId="0" xfId="0" applyNumberFormat="1" applyFont="1">
      <alignment vertical="center"/>
    </xf>
    <xf numFmtId="10" fontId="13" fillId="2" borderId="17" xfId="3" applyNumberFormat="1" applyFont="1" applyFill="1" applyBorder="1">
      <alignment vertical="center"/>
    </xf>
    <xf numFmtId="180" fontId="13" fillId="2" borderId="18" xfId="2" applyNumberFormat="1" applyFont="1" applyFill="1" applyBorder="1">
      <alignment vertical="center"/>
    </xf>
    <xf numFmtId="180" fontId="13" fillId="2" borderId="19" xfId="2" applyNumberFormat="1" applyFont="1" applyFill="1" applyBorder="1">
      <alignment vertical="center"/>
    </xf>
    <xf numFmtId="10" fontId="13" fillId="2" borderId="16" xfId="3" applyNumberFormat="1" applyFont="1" applyFill="1" applyBorder="1">
      <alignment vertical="center"/>
    </xf>
    <xf numFmtId="10" fontId="13" fillId="2" borderId="8" xfId="3" applyNumberFormat="1" applyFont="1" applyFill="1" applyBorder="1">
      <alignment vertical="center"/>
    </xf>
    <xf numFmtId="10" fontId="13" fillId="2" borderId="9" xfId="3" applyNumberFormat="1" applyFont="1" applyFill="1" applyBorder="1">
      <alignment vertical="center"/>
    </xf>
    <xf numFmtId="10" fontId="13" fillId="2" borderId="24" xfId="3" applyNumberFormat="1" applyFont="1" applyFill="1" applyBorder="1">
      <alignment vertical="center"/>
    </xf>
    <xf numFmtId="10" fontId="13" fillId="2" borderId="7" xfId="3" applyNumberFormat="1" applyFont="1" applyFill="1" applyBorder="1">
      <alignment vertical="center"/>
    </xf>
    <xf numFmtId="180" fontId="13" fillId="2" borderId="17" xfId="1" applyNumberFormat="1" applyFont="1" applyFill="1" applyBorder="1">
      <alignment vertical="center"/>
    </xf>
    <xf numFmtId="180" fontId="13" fillId="2" borderId="18" xfId="1" applyNumberFormat="1" applyFont="1" applyFill="1" applyBorder="1">
      <alignment vertical="center"/>
    </xf>
    <xf numFmtId="180" fontId="13" fillId="2" borderId="19" xfId="1" applyNumberFormat="1" applyFont="1" applyFill="1" applyBorder="1">
      <alignment vertical="center"/>
    </xf>
    <xf numFmtId="180" fontId="13" fillId="2" borderId="16" xfId="1" applyNumberFormat="1" applyFont="1" applyFill="1" applyBorder="1">
      <alignment vertical="center"/>
    </xf>
    <xf numFmtId="0" fontId="14" fillId="0" borderId="0" xfId="0" applyFont="1">
      <alignment vertical="center"/>
    </xf>
    <xf numFmtId="0" fontId="12" fillId="3" borderId="10" xfId="0" applyFont="1" applyFill="1" applyBorder="1">
      <alignment vertical="center"/>
    </xf>
    <xf numFmtId="177" fontId="12" fillId="3" borderId="11" xfId="0" applyNumberFormat="1" applyFont="1" applyFill="1" applyBorder="1">
      <alignment vertical="center"/>
    </xf>
    <xf numFmtId="177" fontId="12" fillId="3" borderId="12" xfId="0" applyNumberFormat="1" applyFont="1" applyFill="1" applyBorder="1">
      <alignment vertical="center"/>
    </xf>
    <xf numFmtId="177" fontId="12" fillId="3" borderId="22" xfId="0" applyNumberFormat="1" applyFont="1" applyFill="1" applyBorder="1">
      <alignment vertical="center"/>
    </xf>
    <xf numFmtId="178" fontId="12" fillId="3" borderId="10" xfId="0" applyNumberFormat="1" applyFont="1" applyFill="1" applyBorder="1">
      <alignment vertical="center"/>
    </xf>
    <xf numFmtId="178" fontId="12" fillId="3" borderId="12" xfId="0" applyNumberFormat="1" applyFont="1" applyFill="1" applyBorder="1">
      <alignment vertical="center"/>
    </xf>
    <xf numFmtId="178" fontId="12" fillId="3" borderId="22" xfId="0" applyNumberFormat="1" applyFont="1" applyFill="1" applyBorder="1">
      <alignment vertical="center"/>
    </xf>
    <xf numFmtId="180" fontId="13" fillId="0" borderId="0" xfId="2" applyNumberFormat="1" applyFont="1" applyBorder="1">
      <alignment vertical="center"/>
    </xf>
    <xf numFmtId="180" fontId="13" fillId="0" borderId="0" xfId="2" applyNumberFormat="1" applyFont="1">
      <alignment vertical="center"/>
    </xf>
    <xf numFmtId="0" fontId="13" fillId="0" borderId="0" xfId="0" applyFont="1" applyAlignment="1">
      <alignment horizontal="left" vertical="center"/>
    </xf>
    <xf numFmtId="38" fontId="13" fillId="0" borderId="0" xfId="2" applyFont="1">
      <alignment vertical="center"/>
    </xf>
    <xf numFmtId="0" fontId="15" fillId="0" borderId="0" xfId="0" applyFont="1">
      <alignment vertical="center"/>
    </xf>
    <xf numFmtId="38" fontId="5" fillId="0" borderId="1" xfId="2" applyFont="1" applyFill="1" applyBorder="1">
      <alignment vertical="center"/>
    </xf>
    <xf numFmtId="0" fontId="0" fillId="0" borderId="0" xfId="0" applyAlignment="1">
      <alignment horizontal="left" vertical="center" indent="3"/>
    </xf>
    <xf numFmtId="0" fontId="0" fillId="0" borderId="0" xfId="0" applyAlignment="1">
      <alignment horizontal="left" vertical="center" indent="4"/>
    </xf>
    <xf numFmtId="0" fontId="11" fillId="0" borderId="0" xfId="29" applyAlignment="1">
      <alignment horizontal="left" vertical="center" indent="4"/>
    </xf>
    <xf numFmtId="0" fontId="0" fillId="0" borderId="0" xfId="0" applyAlignment="1">
      <alignment horizontal="center" vertical="center"/>
    </xf>
    <xf numFmtId="0" fontId="0" fillId="0" borderId="0" xfId="0" applyNumberFormat="1">
      <alignment vertical="center"/>
    </xf>
    <xf numFmtId="180" fontId="13" fillId="0" borderId="0" xfId="0" applyNumberFormat="1" applyFont="1">
      <alignment vertical="center"/>
    </xf>
  </cellXfs>
  <cellStyles count="30">
    <cellStyle name="パーセント" xfId="3" builtinId="5"/>
    <cellStyle name="ハイパーリンク" xfId="29" builtinId="8"/>
    <cellStyle name="桁区切り" xfId="2" builtinId="6"/>
    <cellStyle name="通貨" xfId="1" builtinId="7"/>
    <cellStyle name="通貨 2" xfId="4" xr:uid="{09DC691E-2AB2-4482-B60F-04C9DC746ECC}"/>
    <cellStyle name="通貨 2 10" xfId="13" xr:uid="{910F5FC3-14BF-4C40-B320-D6D74CC7D059}"/>
    <cellStyle name="通貨 2 11" xfId="14" xr:uid="{8C51DE4E-DAC6-4A9E-9361-26FC84491867}"/>
    <cellStyle name="通貨 2 12" xfId="15" xr:uid="{885632D7-2819-4C1A-9A1F-F94606E1987E}"/>
    <cellStyle name="通貨 2 13" xfId="16" xr:uid="{4A0C48EC-C7B5-4AC3-A82C-60C8C248C32F}"/>
    <cellStyle name="通貨 2 14" xfId="17" xr:uid="{4360189C-5BFA-4227-8DFD-494E57B95ACE}"/>
    <cellStyle name="通貨 2 15" xfId="18" xr:uid="{D44F4818-9F64-48FA-9DA1-B6DB61422CE7}"/>
    <cellStyle name="通貨 2 16" xfId="19" xr:uid="{C763EAD9-8953-41F5-B5E8-3077DF51E41C}"/>
    <cellStyle name="通貨 2 17" xfId="20" xr:uid="{616026B3-BD1E-44F3-9FB5-C3DAC73C5D5D}"/>
    <cellStyle name="通貨 2 18" xfId="21" xr:uid="{93044FE9-0693-4009-A4CB-05D842329A3D}"/>
    <cellStyle name="通貨 2 18 2" xfId="23" xr:uid="{2AAB6A2A-689E-4390-9469-5C305C850337}"/>
    <cellStyle name="通貨 2 19" xfId="22" xr:uid="{80AFCCB4-4BF4-492E-9833-D2AB9384B3B0}"/>
    <cellStyle name="通貨 2 2" xfId="5" xr:uid="{85C79386-2C44-4367-B6B6-C852880E93A1}"/>
    <cellStyle name="通貨 2 20" xfId="24" xr:uid="{608646ED-9E07-4A5D-A24C-D706C7B859B7}"/>
    <cellStyle name="通貨 2 21" xfId="25" xr:uid="{C128E3CC-0766-475E-9A5D-3EDE284C1B95}"/>
    <cellStyle name="通貨 2 22" xfId="26" xr:uid="{ED704698-FB92-49A9-ADB6-4F32A5F19587}"/>
    <cellStyle name="通貨 2 23" xfId="27" xr:uid="{346E06F1-195F-424A-93F4-4B819CF72223}"/>
    <cellStyle name="通貨 2 24" xfId="28" xr:uid="{2DBC2AD3-92E5-4913-97FE-CF568495016D}"/>
    <cellStyle name="通貨 2 3" xfId="6" xr:uid="{FA82A705-AFB0-4AB4-B89F-D6F2E272EC1E}"/>
    <cellStyle name="通貨 2 4" xfId="7" xr:uid="{9839173B-CC96-46C5-B013-4E46035139C1}"/>
    <cellStyle name="通貨 2 5" xfId="8" xr:uid="{FD9F1993-376E-4DDF-8AB5-AF034DE9958E}"/>
    <cellStyle name="通貨 2 6" xfId="9" xr:uid="{3300786A-CF6D-45AD-94A0-72C118628799}"/>
    <cellStyle name="通貨 2 7" xfId="10" xr:uid="{8023FCD7-08AC-4FBB-B8EE-F3C2A65B9455}"/>
    <cellStyle name="通貨 2 8" xfId="11" xr:uid="{70D0F801-A956-4610-8CB2-8D3427EFBF1B}"/>
    <cellStyle name="通貨 2 9" xfId="12" xr:uid="{17B71CB2-5898-4224-B586-D1A45D8E9FF1}"/>
    <cellStyle name="標準" xfId="0" builtinId="0"/>
  </cellStyles>
  <dxfs count="22">
    <dxf>
      <numFmt numFmtId="0" formatCode="General"/>
    </dxf>
    <dxf>
      <numFmt numFmtId="0" formatCode="General"/>
    </dxf>
    <dxf>
      <numFmt numFmtId="0" formatCode="General"/>
    </dxf>
    <dxf>
      <numFmt numFmtId="0" formatCode="General"/>
    </dxf>
    <dxf>
      <numFmt numFmtId="19" formatCode="yyyy/m/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
      <numFmt numFmtId="19" formatCode="yyyy/m/d"/>
    </dxf>
    <dxf>
      <fill>
        <patternFill>
          <bgColor rgb="FFFFE7FF"/>
        </patternFill>
      </fill>
    </dxf>
    <dxf>
      <fill>
        <patternFill>
          <bgColor theme="8" tint="0.79998168889431442"/>
        </patternFill>
      </fill>
    </dxf>
    <dxf>
      <fill>
        <patternFill>
          <bgColor rgb="FFFFE7FF"/>
        </patternFill>
      </fill>
    </dxf>
    <dxf>
      <fill>
        <patternFill>
          <bgColor theme="8" tint="0.79998168889431442"/>
        </patternFill>
      </fill>
    </dxf>
    <dxf>
      <fill>
        <patternFill>
          <bgColor rgb="FFFFE7FF"/>
        </patternFill>
      </fill>
    </dxf>
    <dxf>
      <fill>
        <patternFill>
          <bgColor theme="8" tint="0.79998168889431442"/>
        </patternFill>
      </fill>
    </dxf>
    <dxf>
      <fill>
        <patternFill>
          <bgColor theme="0" tint="-0.14996795556505021"/>
        </patternFill>
      </fill>
    </dxf>
  </dxfs>
  <tableStyles count="0" defaultTableStyle="TableStyleMedium2" defaultPivotStyle="PivotStyleLight16"/>
  <colors>
    <mruColors>
      <color rgb="FFFFE7FF"/>
      <color rgb="FFFFFE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06/relationships/rdRichValue" Target="richData/rdrichvalue.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6</xdr:col>
      <xdr:colOff>628650</xdr:colOff>
      <xdr:row>16</xdr:row>
      <xdr:rowOff>171450</xdr:rowOff>
    </xdr:from>
    <xdr:to>
      <xdr:col>7</xdr:col>
      <xdr:colOff>495300</xdr:colOff>
      <xdr:row>18</xdr:row>
      <xdr:rowOff>38100</xdr:rowOff>
    </xdr:to>
    <xdr:sp macro="" textlink="">
      <xdr:nvSpPr>
        <xdr:cNvPr id="5" name="四角形: 角を丸くする 4">
          <a:extLst>
            <a:ext uri="{FF2B5EF4-FFF2-40B4-BE49-F238E27FC236}">
              <a16:creationId xmlns:a16="http://schemas.microsoft.com/office/drawing/2014/main" id="{E52E8CF1-7FCA-067B-7A54-238D129BBD37}"/>
            </a:ext>
          </a:extLst>
        </xdr:cNvPr>
        <xdr:cNvSpPr/>
      </xdr:nvSpPr>
      <xdr:spPr>
        <a:xfrm>
          <a:off x="4743450" y="4552950"/>
          <a:ext cx="552450" cy="342900"/>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333375</xdr:colOff>
      <xdr:row>25</xdr:row>
      <xdr:rowOff>12123</xdr:rowOff>
    </xdr:from>
    <xdr:to>
      <xdr:col>8</xdr:col>
      <xdr:colOff>9525</xdr:colOff>
      <xdr:row>26</xdr:row>
      <xdr:rowOff>206953</xdr:rowOff>
    </xdr:to>
    <xdr:sp macro="" textlink="">
      <xdr:nvSpPr>
        <xdr:cNvPr id="6" name="四角形: 角を丸くする 5">
          <a:extLst>
            <a:ext uri="{FF2B5EF4-FFF2-40B4-BE49-F238E27FC236}">
              <a16:creationId xmlns:a16="http://schemas.microsoft.com/office/drawing/2014/main" id="{5CA09BDA-C7FF-3E5B-F527-4DE482E39A28}"/>
            </a:ext>
          </a:extLst>
        </xdr:cNvPr>
        <xdr:cNvSpPr/>
      </xdr:nvSpPr>
      <xdr:spPr>
        <a:xfrm>
          <a:off x="2390775" y="6536748"/>
          <a:ext cx="3105150" cy="432955"/>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133350</xdr:colOff>
      <xdr:row>27</xdr:row>
      <xdr:rowOff>47625</xdr:rowOff>
    </xdr:from>
    <xdr:to>
      <xdr:col>7</xdr:col>
      <xdr:colOff>485776</xdr:colOff>
      <xdr:row>28</xdr:row>
      <xdr:rowOff>171450</xdr:rowOff>
    </xdr:to>
    <xdr:sp macro="" textlink="">
      <xdr:nvSpPr>
        <xdr:cNvPr id="7" name="四角形: 角を丸くする 6">
          <a:extLst>
            <a:ext uri="{FF2B5EF4-FFF2-40B4-BE49-F238E27FC236}">
              <a16:creationId xmlns:a16="http://schemas.microsoft.com/office/drawing/2014/main" id="{47429906-712D-6046-E704-EB5A859A3705}"/>
            </a:ext>
          </a:extLst>
        </xdr:cNvPr>
        <xdr:cNvSpPr/>
      </xdr:nvSpPr>
      <xdr:spPr>
        <a:xfrm>
          <a:off x="3562350" y="7048500"/>
          <a:ext cx="1724026" cy="361950"/>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390525</xdr:colOff>
      <xdr:row>40</xdr:row>
      <xdr:rowOff>85725</xdr:rowOff>
    </xdr:from>
    <xdr:to>
      <xdr:col>3</xdr:col>
      <xdr:colOff>333375</xdr:colOff>
      <xdr:row>41</xdr:row>
      <xdr:rowOff>57150</xdr:rowOff>
    </xdr:to>
    <xdr:sp macro="" textlink="">
      <xdr:nvSpPr>
        <xdr:cNvPr id="8" name="四角形: 角を丸くする 7">
          <a:extLst>
            <a:ext uri="{FF2B5EF4-FFF2-40B4-BE49-F238E27FC236}">
              <a16:creationId xmlns:a16="http://schemas.microsoft.com/office/drawing/2014/main" id="{6DDF8594-65D7-EF2A-E072-88D3BA25FBED}"/>
            </a:ext>
          </a:extLst>
        </xdr:cNvPr>
        <xdr:cNvSpPr/>
      </xdr:nvSpPr>
      <xdr:spPr>
        <a:xfrm>
          <a:off x="1762125" y="9944100"/>
          <a:ext cx="628650" cy="209550"/>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510841</xdr:colOff>
      <xdr:row>44</xdr:row>
      <xdr:rowOff>225592</xdr:rowOff>
    </xdr:from>
    <xdr:to>
      <xdr:col>4</xdr:col>
      <xdr:colOff>441157</xdr:colOff>
      <xdr:row>46</xdr:row>
      <xdr:rowOff>30079</xdr:rowOff>
    </xdr:to>
    <xdr:sp macro="" textlink="">
      <xdr:nvSpPr>
        <xdr:cNvPr id="9" name="四角形: 角を丸くする 8">
          <a:extLst>
            <a:ext uri="{FF2B5EF4-FFF2-40B4-BE49-F238E27FC236}">
              <a16:creationId xmlns:a16="http://schemas.microsoft.com/office/drawing/2014/main" id="{5ED60E4F-B51D-D40E-6C15-1BFE0F067B6B}"/>
            </a:ext>
          </a:extLst>
        </xdr:cNvPr>
        <xdr:cNvSpPr/>
      </xdr:nvSpPr>
      <xdr:spPr>
        <a:xfrm>
          <a:off x="1884446" y="11134224"/>
          <a:ext cx="1303922" cy="285750"/>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250156</xdr:colOff>
      <xdr:row>46</xdr:row>
      <xdr:rowOff>161925</xdr:rowOff>
    </xdr:from>
    <xdr:to>
      <xdr:col>10</xdr:col>
      <xdr:colOff>228600</xdr:colOff>
      <xdr:row>47</xdr:row>
      <xdr:rowOff>114300</xdr:rowOff>
    </xdr:to>
    <xdr:sp macro="" textlink="">
      <xdr:nvSpPr>
        <xdr:cNvPr id="10" name="四角形: 角を丸くする 9">
          <a:extLst>
            <a:ext uri="{FF2B5EF4-FFF2-40B4-BE49-F238E27FC236}">
              <a16:creationId xmlns:a16="http://schemas.microsoft.com/office/drawing/2014/main" id="{C68B2DC7-C8C6-CB2D-9054-62D5C40E09A1}"/>
            </a:ext>
          </a:extLst>
        </xdr:cNvPr>
        <xdr:cNvSpPr/>
      </xdr:nvSpPr>
      <xdr:spPr>
        <a:xfrm>
          <a:off x="6422356" y="11449050"/>
          <a:ext cx="664244" cy="190500"/>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593056</xdr:colOff>
      <xdr:row>74</xdr:row>
      <xdr:rowOff>38099</xdr:rowOff>
    </xdr:from>
    <xdr:to>
      <xdr:col>3</xdr:col>
      <xdr:colOff>304800</xdr:colOff>
      <xdr:row>74</xdr:row>
      <xdr:rowOff>238124</xdr:rowOff>
    </xdr:to>
    <xdr:sp macro="" textlink="">
      <xdr:nvSpPr>
        <xdr:cNvPr id="11" name="四角形: 角を丸くする 10">
          <a:extLst>
            <a:ext uri="{FF2B5EF4-FFF2-40B4-BE49-F238E27FC236}">
              <a16:creationId xmlns:a16="http://schemas.microsoft.com/office/drawing/2014/main" id="{3B3E5CEC-1B86-2ED8-B380-4F20977FAAA1}"/>
            </a:ext>
          </a:extLst>
        </xdr:cNvPr>
        <xdr:cNvSpPr/>
      </xdr:nvSpPr>
      <xdr:spPr>
        <a:xfrm>
          <a:off x="1964656" y="17754599"/>
          <a:ext cx="397544" cy="200025"/>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116805</xdr:colOff>
      <xdr:row>60</xdr:row>
      <xdr:rowOff>76199</xdr:rowOff>
    </xdr:from>
    <xdr:to>
      <xdr:col>9</xdr:col>
      <xdr:colOff>676274</xdr:colOff>
      <xdr:row>61</xdr:row>
      <xdr:rowOff>38100</xdr:rowOff>
    </xdr:to>
    <xdr:sp macro="" textlink="">
      <xdr:nvSpPr>
        <xdr:cNvPr id="12" name="四角形: 角を丸くする 11">
          <a:extLst>
            <a:ext uri="{FF2B5EF4-FFF2-40B4-BE49-F238E27FC236}">
              <a16:creationId xmlns:a16="http://schemas.microsoft.com/office/drawing/2014/main" id="{39F609B4-E660-4613-3AF8-54A422AE9DCB}"/>
            </a:ext>
          </a:extLst>
        </xdr:cNvPr>
        <xdr:cNvSpPr/>
      </xdr:nvSpPr>
      <xdr:spPr>
        <a:xfrm>
          <a:off x="6289005" y="14458949"/>
          <a:ext cx="559469" cy="200026"/>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107280</xdr:colOff>
      <xdr:row>62</xdr:row>
      <xdr:rowOff>9524</xdr:rowOff>
    </xdr:from>
    <xdr:to>
      <xdr:col>11</xdr:col>
      <xdr:colOff>295275</xdr:colOff>
      <xdr:row>63</xdr:row>
      <xdr:rowOff>104775</xdr:rowOff>
    </xdr:to>
    <xdr:sp macro="" textlink="">
      <xdr:nvSpPr>
        <xdr:cNvPr id="13" name="四角形: 角を丸くする 12">
          <a:extLst>
            <a:ext uri="{FF2B5EF4-FFF2-40B4-BE49-F238E27FC236}">
              <a16:creationId xmlns:a16="http://schemas.microsoft.com/office/drawing/2014/main" id="{0FBF21A9-BB40-F341-CB78-EA5B517E135A}"/>
            </a:ext>
          </a:extLst>
        </xdr:cNvPr>
        <xdr:cNvSpPr/>
      </xdr:nvSpPr>
      <xdr:spPr>
        <a:xfrm>
          <a:off x="6279480" y="14868524"/>
          <a:ext cx="1559595" cy="333376"/>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488280</xdr:colOff>
      <xdr:row>78</xdr:row>
      <xdr:rowOff>85724</xdr:rowOff>
    </xdr:from>
    <xdr:to>
      <xdr:col>10</xdr:col>
      <xdr:colOff>457199</xdr:colOff>
      <xdr:row>79</xdr:row>
      <xdr:rowOff>85725</xdr:rowOff>
    </xdr:to>
    <xdr:sp macro="" textlink="">
      <xdr:nvSpPr>
        <xdr:cNvPr id="14" name="四角形: 角を丸くする 13">
          <a:extLst>
            <a:ext uri="{FF2B5EF4-FFF2-40B4-BE49-F238E27FC236}">
              <a16:creationId xmlns:a16="http://schemas.microsoft.com/office/drawing/2014/main" id="{25655484-3957-8F30-0F70-A489A0C27540}"/>
            </a:ext>
          </a:extLst>
        </xdr:cNvPr>
        <xdr:cNvSpPr/>
      </xdr:nvSpPr>
      <xdr:spPr>
        <a:xfrm>
          <a:off x="6660480" y="19945349"/>
          <a:ext cx="654719" cy="238126"/>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574005</xdr:colOff>
      <xdr:row>81</xdr:row>
      <xdr:rowOff>133350</xdr:rowOff>
    </xdr:from>
    <xdr:to>
      <xdr:col>11</xdr:col>
      <xdr:colOff>133350</xdr:colOff>
      <xdr:row>82</xdr:row>
      <xdr:rowOff>57151</xdr:rowOff>
    </xdr:to>
    <xdr:sp macro="" textlink="">
      <xdr:nvSpPr>
        <xdr:cNvPr id="15" name="四角形: 角を丸くする 14">
          <a:extLst>
            <a:ext uri="{FF2B5EF4-FFF2-40B4-BE49-F238E27FC236}">
              <a16:creationId xmlns:a16="http://schemas.microsoft.com/office/drawing/2014/main" id="{8C44E783-4CC2-EB7E-BBF5-9534466E7B63}"/>
            </a:ext>
          </a:extLst>
        </xdr:cNvPr>
        <xdr:cNvSpPr/>
      </xdr:nvSpPr>
      <xdr:spPr>
        <a:xfrm>
          <a:off x="6746205" y="20707350"/>
          <a:ext cx="930945" cy="161926"/>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21555</xdr:colOff>
      <xdr:row>97</xdr:row>
      <xdr:rowOff>95249</xdr:rowOff>
    </xdr:from>
    <xdr:to>
      <xdr:col>7</xdr:col>
      <xdr:colOff>361950</xdr:colOff>
      <xdr:row>99</xdr:row>
      <xdr:rowOff>85724</xdr:rowOff>
    </xdr:to>
    <xdr:sp macro="" textlink="">
      <xdr:nvSpPr>
        <xdr:cNvPr id="16" name="四角形: 角を丸くする 15">
          <a:extLst>
            <a:ext uri="{FF2B5EF4-FFF2-40B4-BE49-F238E27FC236}">
              <a16:creationId xmlns:a16="http://schemas.microsoft.com/office/drawing/2014/main" id="{505C68DB-FEEC-0867-9B56-5523A92D4505}"/>
            </a:ext>
          </a:extLst>
        </xdr:cNvPr>
        <xdr:cNvSpPr/>
      </xdr:nvSpPr>
      <xdr:spPr>
        <a:xfrm>
          <a:off x="1393155" y="23526749"/>
          <a:ext cx="3769395" cy="466725"/>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421605</xdr:colOff>
      <xdr:row>98</xdr:row>
      <xdr:rowOff>19050</xdr:rowOff>
    </xdr:from>
    <xdr:to>
      <xdr:col>8</xdr:col>
      <xdr:colOff>400050</xdr:colOff>
      <xdr:row>99</xdr:row>
      <xdr:rowOff>114300</xdr:rowOff>
    </xdr:to>
    <xdr:sp macro="" textlink="">
      <xdr:nvSpPr>
        <xdr:cNvPr id="17" name="四角形: 角を丸くする 16">
          <a:extLst>
            <a:ext uri="{FF2B5EF4-FFF2-40B4-BE49-F238E27FC236}">
              <a16:creationId xmlns:a16="http://schemas.microsoft.com/office/drawing/2014/main" id="{77C797AB-F04E-B121-84F2-75EFED82801F}"/>
            </a:ext>
          </a:extLst>
        </xdr:cNvPr>
        <xdr:cNvSpPr/>
      </xdr:nvSpPr>
      <xdr:spPr>
        <a:xfrm>
          <a:off x="5222205" y="23688675"/>
          <a:ext cx="664245" cy="333375"/>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887097BA-5F1A-4E87-86C6-93D39F613ACD}" autoFormatId="20" applyNumberFormats="0" applyBorderFormats="0" applyFontFormats="0" applyPatternFormats="0" applyAlignmentFormats="0" applyWidthHeightFormats="0">
  <queryTableRefresh nextId="29">
    <queryTableFields count="28">
      <queryTableField id="1" name="受渡日" tableColumnId="1"/>
      <queryTableField id="2" name="約定日" tableColumnId="2"/>
      <queryTableField id="3" name="銘柄コード" tableColumnId="3"/>
      <queryTableField id="4" name="銘柄名" tableColumnId="4"/>
      <queryTableField id="5" name="口座区分" tableColumnId="5"/>
      <queryTableField id="6" name="預り区分" tableColumnId="6"/>
      <queryTableField id="7" name="市場" tableColumnId="7"/>
      <queryTableField id="8" name="売買" tableColumnId="8"/>
      <queryTableField id="9" name="商品区分" tableColumnId="9"/>
      <queryTableField id="10" name="取引区分" tableColumnId="10"/>
      <queryTableField id="11" name="約定数量" tableColumnId="11"/>
      <queryTableField id="12" name="約定単価" tableColumnId="12"/>
      <queryTableField id="13" name="約定代金" tableColumnId="13"/>
      <queryTableField id="14" name="手数料（税込）" tableColumnId="14"/>
      <queryTableField id="15" name="受渡金額" tableColumnId="15"/>
      <queryTableField id="16" name="建市場" tableColumnId="16"/>
      <queryTableField id="17" name="建日" tableColumnId="17"/>
      <queryTableField id="18" name="建単価" tableColumnId="18"/>
      <queryTableField id="19" name="建手数料（税込）" tableColumnId="19"/>
      <queryTableField id="20" name="管理費（税込）" tableColumnId="20"/>
      <queryTableField id="21" name="支払利息" tableColumnId="21"/>
      <queryTableField id="22" name="受取利息" tableColumnId="22"/>
      <queryTableField id="23" name="名義書換料（税込）" tableColumnId="23"/>
      <queryTableField id="24" name="実現損益" tableColumnId="24"/>
      <queryTableField id="25" name="税引前金額" tableColumnId="25"/>
      <queryTableField id="26" name="所得税" tableColumnId="26"/>
      <queryTableField id="27" name="地方税" tableColumnId="27"/>
      <queryTableField id="28" name="Column1" tableColumnId="28"/>
    </queryTableFields>
  </queryTableRefresh>
</queryTable>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rv>
  <rv s="0">
    <v>1</v>
    <v>5</v>
  </rv>
  <rv s="0">
    <v>2</v>
    <v>5</v>
  </rv>
  <rv s="0">
    <v>3</v>
    <v>5</v>
  </rv>
  <rv s="0">
    <v>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1B4E4-7BDF-438B-89C0-7EF143764B80}" name="matsui" displayName="matsui" ref="A1:AB61" tableType="queryTable" totalsRowShown="0">
  <autoFilter ref="A1:AB61" xr:uid="{A0B1B4E4-7BDF-438B-89C0-7EF143764B80}"/>
  <tableColumns count="28">
    <tableColumn id="1" xr3:uid="{E60E04B8-CC84-4356-A6A2-C1A490C6E79F}" uniqueName="1" name="受渡日" queryTableFieldId="1" dataDxfId="14"/>
    <tableColumn id="2" xr3:uid="{85B8AC65-DAAC-4620-A615-9222F52A242C}" uniqueName="2" name="約定日" queryTableFieldId="2" dataDxfId="13"/>
    <tableColumn id="3" xr3:uid="{847B1617-C9E0-40BC-B80C-D4AF8A4D64A9}" uniqueName="3" name="銘柄コード" queryTableFieldId="3"/>
    <tableColumn id="4" xr3:uid="{ED492351-A47A-4E75-91DA-A233BBF92C24}" uniqueName="4" name="銘柄名" queryTableFieldId="4" dataDxfId="12"/>
    <tableColumn id="5" xr3:uid="{7795A2D7-BC02-44A1-A473-04747E280098}" uniqueName="5" name="口座区分" queryTableFieldId="5" dataDxfId="11"/>
    <tableColumn id="6" xr3:uid="{F0A375A6-1B82-41F1-81BF-2FC44A442D4F}" uniqueName="6" name="預り区分" queryTableFieldId="6" dataDxfId="10"/>
    <tableColumn id="7" xr3:uid="{619B24FA-A763-4A61-8F58-922DDE1C2813}" uniqueName="7" name="市場" queryTableFieldId="7" dataDxfId="9"/>
    <tableColumn id="8" xr3:uid="{46275DAA-82B6-4ACA-89B4-D8EE35DAD98F}" uniqueName="8" name="売買" queryTableFieldId="8" dataDxfId="8"/>
    <tableColumn id="9" xr3:uid="{6E4C27EB-E385-409E-A3E1-66EE87ABC821}" uniqueName="9" name="商品区分" queryTableFieldId="9" dataDxfId="7"/>
    <tableColumn id="10" xr3:uid="{FD362A4E-B479-48CD-880D-765C3830D897}" uniqueName="10" name="取引区分" queryTableFieldId="10" dataDxfId="6"/>
    <tableColumn id="11" xr3:uid="{91A79DBF-B614-49B4-8E0D-50527F739874}" uniqueName="11" name="約定数量" queryTableFieldId="11"/>
    <tableColumn id="12" xr3:uid="{EBDFCAA0-E228-4FDA-BD9B-09D528B7F8ED}" uniqueName="12" name="約定単価" queryTableFieldId="12"/>
    <tableColumn id="13" xr3:uid="{C01FFC85-4F3F-4DD2-8EAB-39EC10D2CC86}" uniqueName="13" name="約定代金" queryTableFieldId="13"/>
    <tableColumn id="14" xr3:uid="{29F8B9D1-2AA6-46D1-B125-CFD5787D9349}" uniqueName="14" name="手数料（税込）" queryTableFieldId="14"/>
    <tableColumn id="15" xr3:uid="{79806BFF-819B-42F6-8C7C-120305D9CBB4}" uniqueName="15" name="受渡金額" queryTableFieldId="15"/>
    <tableColumn id="16" xr3:uid="{D42D11B4-ED71-4797-972F-DDF3E727786C}" uniqueName="16" name="建市場" queryTableFieldId="16" dataDxfId="5"/>
    <tableColumn id="17" xr3:uid="{BCF40A42-3925-436F-9552-38050238E1B4}" uniqueName="17" name="建日" queryTableFieldId="17" dataDxfId="4"/>
    <tableColumn id="18" xr3:uid="{D2A097BF-A2D3-4AAE-9262-834EFBE599E8}" uniqueName="18" name="建単価" queryTableFieldId="18"/>
    <tableColumn id="19" xr3:uid="{CB350ED2-20BC-4845-BE5B-E48741514DC4}" uniqueName="19" name="建手数料（税込）" queryTableFieldId="19"/>
    <tableColumn id="20" xr3:uid="{BE6873F6-F3A9-407F-9562-2D9F37EE2738}" uniqueName="20" name="管理費（税込）" queryTableFieldId="20"/>
    <tableColumn id="21" xr3:uid="{BA5DA3D7-6637-40B2-8E2B-B5192DD3CBDB}" uniqueName="21" name="支払利息" queryTableFieldId="21"/>
    <tableColumn id="22" xr3:uid="{F4E4BAA8-08F6-4DCF-8882-C86CBDE0B3AF}" uniqueName="22" name="受取利息" queryTableFieldId="22"/>
    <tableColumn id="23" xr3:uid="{A78A3AFD-7F53-402A-A8B8-0EF891B33B36}" uniqueName="23" name="名義書換料（税込）" queryTableFieldId="23"/>
    <tableColumn id="24" xr3:uid="{EB329FB0-E681-41DD-9B40-2BA5BF4763F1}" uniqueName="24" name="実現損益" queryTableFieldId="24"/>
    <tableColumn id="25" xr3:uid="{B49247C1-2CB8-46E4-8762-A5FBFA7F730C}" uniqueName="25" name="税引前金額" queryTableFieldId="25" dataDxfId="3"/>
    <tableColumn id="26" xr3:uid="{78C4996F-0379-41D1-B839-827DF0EEC2CA}" uniqueName="26" name="所得税" queryTableFieldId="26" dataDxfId="2"/>
    <tableColumn id="27" xr3:uid="{D3ED95A5-134C-4543-B56A-274581A46156}" uniqueName="27" name="地方税" queryTableFieldId="27" dataDxfId="1"/>
    <tableColumn id="28" xr3:uid="{36363620-C891-43C5-88EC-9207F50DB494}" uniqueName="28" name="Column1" queryTableFieldId="28"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rade.matsui.co.jp/mgap/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6BF84-6F40-4218-8D53-0B47F2E00E93}">
  <sheetPr codeName="Sheet3"/>
  <dimension ref="A1:CL74"/>
  <sheetViews>
    <sheetView showGridLines="0" tabSelected="1" zoomScaleNormal="100" workbookViewId="0">
      <selection activeCell="K15" sqref="K15"/>
    </sheetView>
  </sheetViews>
  <sheetFormatPr defaultRowHeight="18.75" x14ac:dyDescent="0.4"/>
  <cols>
    <col min="1" max="1" width="25" style="53" customWidth="1"/>
    <col min="2" max="2" width="12.625" style="53" customWidth="1"/>
    <col min="3" max="4" width="0.875" style="53" customWidth="1"/>
    <col min="5" max="5" width="11.625" style="53" customWidth="1"/>
    <col min="6" max="7" width="0.875" style="53" customWidth="1"/>
    <col min="8" max="8" width="11.625" style="53" customWidth="1"/>
    <col min="9" max="10" width="0.875" style="53" customWidth="1"/>
    <col min="11" max="11" width="11.625" style="53" customWidth="1"/>
    <col min="12" max="13" width="0.875" style="53" customWidth="1"/>
    <col min="14" max="14" width="11.625" style="53" customWidth="1"/>
    <col min="15" max="16" width="0.875" style="53" customWidth="1"/>
    <col min="17" max="17" width="11.625" style="53" customWidth="1"/>
    <col min="18" max="19" width="0.875" style="53" customWidth="1"/>
    <col min="20" max="20" width="11.625" style="53" customWidth="1"/>
    <col min="21" max="22" width="0.875" style="53" customWidth="1"/>
    <col min="23" max="23" width="11.625" style="53" customWidth="1"/>
    <col min="24" max="25" width="0.875" style="53" customWidth="1"/>
    <col min="26" max="26" width="11.625" style="53" customWidth="1"/>
    <col min="27" max="28" width="0.875" style="53" customWidth="1"/>
    <col min="29" max="29" width="11.625" style="53" customWidth="1"/>
    <col min="30" max="31" width="0.875" style="53" customWidth="1"/>
    <col min="32" max="32" width="11.625" style="53" customWidth="1"/>
    <col min="33" max="34" width="0.875" style="53" customWidth="1"/>
    <col min="35" max="35" width="11.625" style="53" customWidth="1"/>
    <col min="36" max="37" width="0.875" style="53" customWidth="1"/>
    <col min="38" max="38" width="11.625" style="53" customWidth="1"/>
    <col min="39" max="39" width="9" style="53"/>
    <col min="40" max="43" width="9.125" style="53" bestFit="1" customWidth="1"/>
    <col min="44" max="50" width="9.75" style="53" bestFit="1" customWidth="1"/>
    <col min="51" max="51" width="9.625" style="53" bestFit="1" customWidth="1"/>
    <col min="52" max="52" width="9" style="53"/>
    <col min="53" max="56" width="9.125" style="53" bestFit="1" customWidth="1"/>
    <col min="57" max="57" width="9.75" style="53" bestFit="1" customWidth="1"/>
    <col min="58" max="58" width="9.125" style="53" bestFit="1" customWidth="1"/>
    <col min="59" max="59" width="9.75" style="53" bestFit="1" customWidth="1"/>
    <col min="60" max="62" width="9.625" style="53" bestFit="1" customWidth="1"/>
    <col min="63" max="64" width="9.125" style="53" bestFit="1" customWidth="1"/>
    <col min="65" max="65" width="9" style="53"/>
    <col min="66" max="71" width="9.125" style="53" bestFit="1" customWidth="1"/>
    <col min="72" max="72" width="10.125" style="53" bestFit="1" customWidth="1"/>
    <col min="73" max="73" width="10.25" style="53" bestFit="1" customWidth="1"/>
    <col min="74" max="75" width="10.125" style="53" bestFit="1" customWidth="1"/>
    <col min="76" max="77" width="9.125" style="53" bestFit="1" customWidth="1"/>
    <col min="78" max="78" width="9" style="53"/>
    <col min="79" max="82" width="9.125" style="53" bestFit="1" customWidth="1"/>
    <col min="83" max="83" width="9.625" style="53" bestFit="1" customWidth="1"/>
    <col min="84" max="84" width="9.125" style="53" bestFit="1" customWidth="1"/>
    <col min="85" max="86" width="9.75" style="53" bestFit="1" customWidth="1"/>
    <col min="87" max="87" width="9.5" style="53" bestFit="1" customWidth="1"/>
    <col min="88" max="88" width="9.625" style="53" bestFit="1" customWidth="1"/>
    <col min="89" max="90" width="9.125" style="53" bestFit="1" customWidth="1"/>
    <col min="91" max="16384" width="9" style="53"/>
  </cols>
  <sheetData>
    <row r="1" spans="1:90" ht="19.5" thickBot="1" x14ac:dyDescent="0.45">
      <c r="A1" s="46" t="s">
        <v>0</v>
      </c>
      <c r="B1" s="47">
        <v>2023</v>
      </c>
      <c r="C1" s="48"/>
      <c r="D1" s="49"/>
      <c r="E1" s="50">
        <v>1</v>
      </c>
      <c r="F1" s="51"/>
      <c r="G1" s="52"/>
      <c r="H1" s="50">
        <v>2</v>
      </c>
      <c r="I1" s="51"/>
      <c r="J1" s="52"/>
      <c r="K1" s="50">
        <v>3</v>
      </c>
      <c r="L1" s="51"/>
      <c r="M1" s="52"/>
      <c r="N1" s="50">
        <v>4</v>
      </c>
      <c r="O1" s="51"/>
      <c r="P1" s="52"/>
      <c r="Q1" s="50">
        <v>5</v>
      </c>
      <c r="R1" s="52"/>
      <c r="S1" s="52"/>
      <c r="T1" s="50">
        <v>6</v>
      </c>
      <c r="U1" s="52"/>
      <c r="V1" s="52"/>
      <c r="W1" s="50">
        <v>7</v>
      </c>
      <c r="X1" s="51"/>
      <c r="Y1" s="52"/>
      <c r="Z1" s="50">
        <v>8</v>
      </c>
      <c r="AA1" s="51"/>
      <c r="AB1" s="52"/>
      <c r="AC1" s="50">
        <v>9</v>
      </c>
      <c r="AD1" s="51"/>
      <c r="AE1" s="52"/>
      <c r="AF1" s="50">
        <v>10</v>
      </c>
      <c r="AG1" s="51"/>
      <c r="AH1" s="52"/>
      <c r="AI1" s="50">
        <v>11</v>
      </c>
      <c r="AJ1" s="51"/>
      <c r="AK1" s="52"/>
      <c r="AL1" s="52">
        <v>12</v>
      </c>
      <c r="AN1" s="53" t="s">
        <v>84</v>
      </c>
      <c r="BA1" s="53" t="s">
        <v>85</v>
      </c>
      <c r="BN1" s="53" t="s">
        <v>86</v>
      </c>
      <c r="CA1" s="53" t="s">
        <v>87</v>
      </c>
    </row>
    <row r="2" spans="1:90" ht="19.5" thickTop="1" x14ac:dyDescent="0.4">
      <c r="A2" s="45">
        <v>100000</v>
      </c>
      <c r="B2" s="54">
        <f ca="1">B13/A2</f>
        <v>-9.9000000000000005E-2</v>
      </c>
      <c r="C2" s="55"/>
      <c r="D2" s="55"/>
      <c r="E2" s="56"/>
      <c r="F2" s="55"/>
      <c r="G2" s="55"/>
      <c r="H2" s="56"/>
      <c r="I2" s="55"/>
      <c r="J2" s="55"/>
      <c r="K2" s="56"/>
      <c r="L2" s="55"/>
      <c r="M2" s="55"/>
      <c r="N2" s="56"/>
      <c r="O2" s="55"/>
      <c r="P2" s="55"/>
      <c r="Q2" s="56"/>
      <c r="R2" s="55"/>
      <c r="S2" s="55"/>
      <c r="T2" s="56"/>
      <c r="U2" s="55"/>
      <c r="V2" s="55"/>
      <c r="W2" s="56"/>
      <c r="X2" s="55"/>
      <c r="Y2" s="55"/>
      <c r="Z2" s="56"/>
      <c r="AA2" s="55"/>
      <c r="AB2" s="55"/>
      <c r="AC2" s="56"/>
      <c r="AD2" s="55"/>
      <c r="AE2" s="55"/>
      <c r="AF2" s="56"/>
      <c r="AG2" s="55"/>
      <c r="AH2" s="55"/>
      <c r="AI2" s="56"/>
      <c r="AJ2" s="55"/>
      <c r="AK2" s="55"/>
      <c r="AL2" s="55"/>
      <c r="AN2" s="57" t="s">
        <v>72</v>
      </c>
      <c r="BA2" s="57" t="s">
        <v>74</v>
      </c>
    </row>
    <row r="3" spans="1:90" x14ac:dyDescent="0.4">
      <c r="A3" s="58">
        <f>ROUNDUP(A2/12*1.3,-4)</f>
        <v>20000</v>
      </c>
      <c r="B3" s="59">
        <f ca="1">COUNTIFS(C3:AL3,"&gt;1")/12</f>
        <v>0</v>
      </c>
      <c r="C3" s="2"/>
      <c r="D3" s="2"/>
      <c r="E3" s="60">
        <f ca="1">E13/$A$3</f>
        <v>0</v>
      </c>
      <c r="F3" s="2"/>
      <c r="G3" s="2"/>
      <c r="H3" s="60">
        <f ca="1">H13/$A$3</f>
        <v>0</v>
      </c>
      <c r="I3" s="2"/>
      <c r="J3" s="2"/>
      <c r="K3" s="60">
        <f ca="1">K13/$A$3</f>
        <v>0</v>
      </c>
      <c r="L3" s="2"/>
      <c r="M3" s="2"/>
      <c r="N3" s="60">
        <f ca="1">N13/$A$3</f>
        <v>0</v>
      </c>
      <c r="O3" s="2"/>
      <c r="P3" s="2"/>
      <c r="Q3" s="60">
        <f ca="1">Q13/$A$3</f>
        <v>0</v>
      </c>
      <c r="R3" s="2"/>
      <c r="S3" s="2"/>
      <c r="T3" s="60">
        <f ca="1">T13/$A$3</f>
        <v>7.0000000000000007E-2</v>
      </c>
      <c r="U3" s="2"/>
      <c r="V3" s="2"/>
      <c r="W3" s="60">
        <f ca="1">W13/$A$3</f>
        <v>-0.71499999999999997</v>
      </c>
      <c r="X3" s="2"/>
      <c r="Y3" s="2"/>
      <c r="Z3" s="60">
        <f ca="1">Z13/$A$3</f>
        <v>0</v>
      </c>
      <c r="AA3" s="2"/>
      <c r="AB3" s="2"/>
      <c r="AC3" s="60">
        <f ca="1">AC13/$A$3</f>
        <v>0</v>
      </c>
      <c r="AD3" s="2"/>
      <c r="AE3" s="2"/>
      <c r="AF3" s="60">
        <f ca="1">AF13/$A$3</f>
        <v>0.15</v>
      </c>
      <c r="AG3" s="2"/>
      <c r="AH3" s="2"/>
      <c r="AI3" s="60">
        <f ca="1">AI13/$A$3</f>
        <v>0</v>
      </c>
      <c r="AJ3" s="2"/>
      <c r="AK3" s="2"/>
      <c r="AL3" s="60">
        <f ca="1">AL13/$A$3</f>
        <v>0</v>
      </c>
      <c r="AN3" s="35" t="s">
        <v>73</v>
      </c>
      <c r="BA3" s="35" t="s">
        <v>75</v>
      </c>
    </row>
    <row r="4" spans="1:90" x14ac:dyDescent="0.4">
      <c r="A4" s="61">
        <f ca="1">ROUNDUP(A2/COUNT(C16:AL46)*1.3,-3)</f>
        <v>1000</v>
      </c>
      <c r="B4" s="62">
        <f ca="1">SUM(C4:AL4)</f>
        <v>3</v>
      </c>
      <c r="C4" s="2"/>
      <c r="D4" s="2"/>
      <c r="E4" s="63">
        <f ca="1">COUNTIFS(E$16:E$46,"&gt;"&amp;$A$4)</f>
        <v>0</v>
      </c>
      <c r="F4" s="2"/>
      <c r="G4" s="2"/>
      <c r="H4" s="63">
        <f ca="1">COUNTIFS(H$16:H$46,"&gt;"&amp;$A$4)</f>
        <v>0</v>
      </c>
      <c r="I4" s="2"/>
      <c r="J4" s="2"/>
      <c r="K4" s="63">
        <f ca="1">COUNTIFS(K$16:K$46,"&gt;"&amp;$A$4)</f>
        <v>0</v>
      </c>
      <c r="L4" s="2"/>
      <c r="M4" s="2"/>
      <c r="N4" s="63">
        <f ca="1">COUNTIFS(N$16:N$46,"&gt;"&amp;$A$4)</f>
        <v>0</v>
      </c>
      <c r="O4" s="2"/>
      <c r="P4" s="2"/>
      <c r="Q4" s="63">
        <f ca="1">COUNTIFS(Q$16:Q$46,"&gt;"&amp;$A$4)</f>
        <v>0</v>
      </c>
      <c r="R4" s="2"/>
      <c r="S4" s="2"/>
      <c r="T4" s="63">
        <f ca="1">COUNTIFS(T$16:T$46,"&gt;"&amp;$A$4)</f>
        <v>1</v>
      </c>
      <c r="U4" s="2"/>
      <c r="V4" s="2"/>
      <c r="W4" s="63">
        <f ca="1">COUNTIFS(W$16:W$46,"&gt;"&amp;$A$4)</f>
        <v>0</v>
      </c>
      <c r="X4" s="2"/>
      <c r="Y4" s="2"/>
      <c r="Z4" s="63">
        <f ca="1">COUNTIFS(Z$16:Z$46,"&gt;"&amp;$A$4)</f>
        <v>0</v>
      </c>
      <c r="AA4" s="2"/>
      <c r="AB4" s="2"/>
      <c r="AC4" s="63">
        <f ca="1">COUNTIFS(AC$16:AC$46,"&gt;"&amp;$A$4)</f>
        <v>0</v>
      </c>
      <c r="AD4" s="2"/>
      <c r="AE4" s="2"/>
      <c r="AF4" s="63">
        <f ca="1">COUNTIFS(AF$16:AF$46,"&gt;"&amp;$A$4)</f>
        <v>2</v>
      </c>
      <c r="AG4" s="2"/>
      <c r="AH4" s="2"/>
      <c r="AI4" s="63">
        <f ca="1">COUNTIFS(AI$16:AI$46,"&gt;"&amp;$A$4)</f>
        <v>0</v>
      </c>
      <c r="AJ4" s="2"/>
      <c r="AK4" s="2"/>
      <c r="AL4" s="63">
        <f ca="1">COUNTIFS(AL$16:AL$46,"&gt;"&amp;$A$4)</f>
        <v>0</v>
      </c>
      <c r="AN4" s="35" t="s">
        <v>71</v>
      </c>
      <c r="BA4" s="35" t="s">
        <v>76</v>
      </c>
    </row>
    <row r="5" spans="1:90" x14ac:dyDescent="0.4">
      <c r="A5" s="4" t="s">
        <v>89</v>
      </c>
      <c r="B5" s="59">
        <f ca="1">B4/COUNT(E16:AL46)</f>
        <v>1.2195121951219513E-2</v>
      </c>
      <c r="C5" s="2"/>
      <c r="D5" s="2"/>
      <c r="E5" s="59">
        <f ca="1">E4/COUNT(E16:E46)</f>
        <v>0</v>
      </c>
      <c r="F5" s="2"/>
      <c r="G5" s="2"/>
      <c r="H5" s="59">
        <f ca="1">H4/COUNT(H16:H46)</f>
        <v>0</v>
      </c>
      <c r="I5" s="2"/>
      <c r="J5" s="2"/>
      <c r="K5" s="59">
        <f ca="1">K4/COUNT(K16:K46)</f>
        <v>0</v>
      </c>
      <c r="L5" s="2"/>
      <c r="M5" s="2"/>
      <c r="N5" s="59">
        <f ca="1">N4/COUNT(N16:N46)</f>
        <v>0</v>
      </c>
      <c r="O5" s="2"/>
      <c r="P5" s="2"/>
      <c r="Q5" s="59">
        <f ca="1">Q4/COUNT(Q16:Q46)</f>
        <v>0</v>
      </c>
      <c r="R5" s="2"/>
      <c r="S5" s="2"/>
      <c r="T5" s="59">
        <f ca="1">T4/COUNT(T16:T46)</f>
        <v>4.5454545454545456E-2</v>
      </c>
      <c r="U5" s="2"/>
      <c r="V5" s="2"/>
      <c r="W5" s="59">
        <f ca="1">W4/COUNT(W16:W46)</f>
        <v>0</v>
      </c>
      <c r="X5" s="2"/>
      <c r="Y5" s="2"/>
      <c r="Z5" s="59">
        <f ca="1">Z4/COUNT(Z16:Z46)</f>
        <v>0</v>
      </c>
      <c r="AA5" s="2"/>
      <c r="AB5" s="2"/>
      <c r="AC5" s="59">
        <f ca="1">AC4/COUNT(AC16:AC46)</f>
        <v>0</v>
      </c>
      <c r="AD5" s="2"/>
      <c r="AE5" s="2"/>
      <c r="AF5" s="59">
        <f ca="1">AF4/COUNT(AF16:AF46)</f>
        <v>9.5238095238095233E-2</v>
      </c>
      <c r="AG5" s="2"/>
      <c r="AH5" s="2"/>
      <c r="AI5" s="59">
        <f ca="1">AI4/COUNT(AI16:AI46)</f>
        <v>0</v>
      </c>
      <c r="AJ5" s="2"/>
      <c r="AK5" s="2"/>
      <c r="AL5" s="59">
        <f ca="1">AL4/COUNT(AL16:AL46)</f>
        <v>0</v>
      </c>
    </row>
    <row r="6" spans="1:90" ht="19.5" thickBot="1" x14ac:dyDescent="0.45">
      <c r="A6" s="8" t="s">
        <v>88</v>
      </c>
      <c r="B6" s="64">
        <f ca="1">SUM(C6:AL6)</f>
        <v>1</v>
      </c>
      <c r="C6" s="2"/>
      <c r="D6" s="2"/>
      <c r="E6" s="64">
        <f ca="1">COUNTIFS(E16:E46,"&lt;0")</f>
        <v>0</v>
      </c>
      <c r="F6" s="2"/>
      <c r="G6" s="2"/>
      <c r="H6" s="64">
        <f ca="1">COUNTIFS(H16:H46,"&lt;0")</f>
        <v>0</v>
      </c>
      <c r="I6" s="2"/>
      <c r="J6" s="2"/>
      <c r="K6" s="64">
        <f ca="1">COUNTIFS(K16:K46,"&lt;0")</f>
        <v>0</v>
      </c>
      <c r="L6" s="2"/>
      <c r="M6" s="2"/>
      <c r="N6" s="64">
        <f ca="1">COUNTIFS(N16:N46,"&lt;0")</f>
        <v>0</v>
      </c>
      <c r="O6" s="2"/>
      <c r="P6" s="2"/>
      <c r="Q6" s="64">
        <f ca="1">COUNTIFS(Q16:Q46,"&lt;0")</f>
        <v>0</v>
      </c>
      <c r="R6" s="2"/>
      <c r="S6" s="2"/>
      <c r="T6" s="64">
        <f ca="1">COUNTIFS(T16:T46,"&lt;0")</f>
        <v>0</v>
      </c>
      <c r="U6" s="2"/>
      <c r="V6" s="2"/>
      <c r="W6" s="64">
        <f ca="1">COUNTIFS(W16:W46,"&lt;0")</f>
        <v>1</v>
      </c>
      <c r="X6" s="2"/>
      <c r="Y6" s="2"/>
      <c r="Z6" s="64">
        <f ca="1">COUNTIFS(Z16:Z46,"&lt;0")</f>
        <v>0</v>
      </c>
      <c r="AA6" s="2"/>
      <c r="AB6" s="2"/>
      <c r="AC6" s="64">
        <f ca="1">COUNTIFS(AC16:AC46,"&lt;0")</f>
        <v>0</v>
      </c>
      <c r="AD6" s="2"/>
      <c r="AE6" s="2"/>
      <c r="AF6" s="64">
        <f ca="1">COUNTIFS(AF16:AF46,"&lt;0")</f>
        <v>0</v>
      </c>
      <c r="AG6" s="2"/>
      <c r="AH6" s="2"/>
      <c r="AI6" s="64">
        <f ca="1">COUNTIFS(AI16:AI46,"&lt;0")</f>
        <v>0</v>
      </c>
      <c r="AJ6" s="2"/>
      <c r="AK6" s="2"/>
      <c r="AL6" s="64">
        <f ca="1">COUNTIFS(AL16:AL46,"&lt;0")</f>
        <v>0</v>
      </c>
    </row>
    <row r="7" spans="1:90" ht="19.5" thickTop="1" x14ac:dyDescent="0.4">
      <c r="A7" s="10" t="s">
        <v>1</v>
      </c>
      <c r="B7" s="65">
        <f t="shared" ref="B7" si="0">B8/-B9</f>
        <v>7.099391480730223E-2</v>
      </c>
      <c r="C7" s="66"/>
      <c r="D7" s="67"/>
      <c r="E7" s="68" t="str">
        <f>IFERROR(E8/E9*-1,"")</f>
        <v/>
      </c>
      <c r="F7" s="66"/>
      <c r="G7" s="67"/>
      <c r="H7" s="68" t="str">
        <f>IFERROR(H8/H9*-1,"")</f>
        <v/>
      </c>
      <c r="I7" s="66"/>
      <c r="J7" s="67"/>
      <c r="K7" s="68" t="str">
        <f>IFERROR(K8/K9*-1,"")</f>
        <v/>
      </c>
      <c r="L7" s="66"/>
      <c r="M7" s="67"/>
      <c r="N7" s="68" t="str">
        <f>IFERROR(N8/N9*-1,"")</f>
        <v/>
      </c>
      <c r="O7" s="66"/>
      <c r="P7" s="67"/>
      <c r="Q7" s="68" t="str">
        <f>IFERROR(Q8/Q9*-1,"")</f>
        <v/>
      </c>
      <c r="R7" s="67"/>
      <c r="S7" s="67"/>
      <c r="T7" s="68">
        <f>IFERROR(T8/T9*-1,"")</f>
        <v>0.3529411764705882</v>
      </c>
      <c r="U7" s="67"/>
      <c r="V7" s="67"/>
      <c r="W7" s="68">
        <f>IFERROR(W8/W9*-1,"")</f>
        <v>2.26890756302521E-2</v>
      </c>
      <c r="X7" s="66"/>
      <c r="Y7" s="67"/>
      <c r="Z7" s="68" t="str">
        <f>IFERROR(Z8/Z9*-1,"")</f>
        <v/>
      </c>
      <c r="AA7" s="66"/>
      <c r="AB7" s="67"/>
      <c r="AC7" s="68" t="str">
        <f>IFERROR(AC8/AC9*-1,"")</f>
        <v/>
      </c>
      <c r="AD7" s="66"/>
      <c r="AE7" s="67"/>
      <c r="AF7" s="68" t="str">
        <f>IFERROR(AF8/AF9*-1,"")</f>
        <v/>
      </c>
      <c r="AG7" s="66"/>
      <c r="AH7" s="67"/>
      <c r="AI7" s="68" t="str">
        <f>IFERROR(AI8/AI9*-1,"")</f>
        <v/>
      </c>
      <c r="AJ7" s="66"/>
      <c r="AK7" s="67"/>
      <c r="AL7" s="68" t="str">
        <f>IFERROR(AL8/AL9*-1,"")</f>
        <v/>
      </c>
    </row>
    <row r="8" spans="1:90" s="2" customFormat="1" ht="15.75" x14ac:dyDescent="0.4">
      <c r="A8" s="4" t="s">
        <v>2</v>
      </c>
      <c r="B8" s="13">
        <f>IFERROR(B68/B69,"")</f>
        <v>3.6206896551724137</v>
      </c>
      <c r="C8" s="14"/>
      <c r="D8" s="31"/>
      <c r="E8" s="29" t="str">
        <f>IFERROR(E68/E69,"")</f>
        <v/>
      </c>
      <c r="F8" s="14"/>
      <c r="G8" s="31"/>
      <c r="H8" s="29" t="str">
        <f>IFERROR(H68/H69,"")</f>
        <v/>
      </c>
      <c r="I8" s="14"/>
      <c r="J8" s="31"/>
      <c r="K8" s="29" t="str">
        <f>IFERROR(K68/K69,"")</f>
        <v/>
      </c>
      <c r="L8" s="14"/>
      <c r="M8" s="31"/>
      <c r="N8" s="29" t="str">
        <f>IFERROR(N68/N69,"")</f>
        <v/>
      </c>
      <c r="O8" s="14"/>
      <c r="P8" s="31"/>
      <c r="Q8" s="29" t="str">
        <f>IFERROR(Q68/Q69,"")</f>
        <v/>
      </c>
      <c r="R8" s="31"/>
      <c r="S8" s="31"/>
      <c r="T8" s="29">
        <f>IFERROR(T68/T69,"")</f>
        <v>4</v>
      </c>
      <c r="U8" s="31"/>
      <c r="V8" s="31"/>
      <c r="W8" s="29">
        <f>IFERROR(W68/W69,"")</f>
        <v>3.8571428571428572</v>
      </c>
      <c r="X8" s="14"/>
      <c r="Y8" s="31"/>
      <c r="Z8" s="29" t="str">
        <f>IFERROR(Z68/Z69,"")</f>
        <v/>
      </c>
      <c r="AA8" s="14"/>
      <c r="AB8" s="31"/>
      <c r="AC8" s="29" t="str">
        <f>IFERROR(AC68/AC69,"")</f>
        <v/>
      </c>
      <c r="AD8" s="14"/>
      <c r="AE8" s="31"/>
      <c r="AF8" s="29">
        <f>IFERROR(AF68/AF69,"")</f>
        <v>3</v>
      </c>
      <c r="AG8" s="14"/>
      <c r="AH8" s="31"/>
      <c r="AI8" s="29" t="str">
        <f>IFERROR(AI68/AI69,"")</f>
        <v/>
      </c>
      <c r="AJ8" s="14"/>
      <c r="AK8" s="31"/>
      <c r="AL8" s="29" t="str">
        <f>IFERROR(AL68/AL69,"")</f>
        <v/>
      </c>
    </row>
    <row r="9" spans="1:90" s="2" customFormat="1" ht="16.5" thickBot="1" x14ac:dyDescent="0.45">
      <c r="A9" s="8" t="s">
        <v>3</v>
      </c>
      <c r="B9" s="15">
        <f>IFERROR(B70/B71,"")</f>
        <v>-51</v>
      </c>
      <c r="C9" s="16"/>
      <c r="D9" s="32"/>
      <c r="E9" s="30" t="str">
        <f>IFERROR(E70/E71,"")</f>
        <v/>
      </c>
      <c r="F9" s="16"/>
      <c r="G9" s="32"/>
      <c r="H9" s="30" t="str">
        <f>IFERROR(H70/H71,"")</f>
        <v/>
      </c>
      <c r="I9" s="16"/>
      <c r="J9" s="32"/>
      <c r="K9" s="30" t="str">
        <f>IFERROR(K70/K71,"")</f>
        <v/>
      </c>
      <c r="L9" s="16"/>
      <c r="M9" s="32"/>
      <c r="N9" s="30" t="str">
        <f>IFERROR(N70/N71,"")</f>
        <v/>
      </c>
      <c r="O9" s="16"/>
      <c r="P9" s="32"/>
      <c r="Q9" s="30" t="str">
        <f>IFERROR(Q70/Q71,"")</f>
        <v/>
      </c>
      <c r="R9" s="32"/>
      <c r="S9" s="32"/>
      <c r="T9" s="30">
        <f>IFERROR(T70/T71,"")</f>
        <v>-11.333333333333334</v>
      </c>
      <c r="U9" s="32"/>
      <c r="V9" s="32"/>
      <c r="W9" s="30">
        <f>IFERROR(W70/W71,"")</f>
        <v>-170</v>
      </c>
      <c r="X9" s="16"/>
      <c r="Y9" s="32"/>
      <c r="Z9" s="30" t="str">
        <f>IFERROR(Z70/Z71,"")</f>
        <v/>
      </c>
      <c r="AA9" s="16"/>
      <c r="AB9" s="32"/>
      <c r="AC9" s="30" t="str">
        <f>IFERROR(AC70/AC71,"")</f>
        <v/>
      </c>
      <c r="AD9" s="16"/>
      <c r="AE9" s="32"/>
      <c r="AF9" s="30" t="str">
        <f>IFERROR(AF70/AF71,"")</f>
        <v/>
      </c>
      <c r="AG9" s="16"/>
      <c r="AH9" s="32"/>
      <c r="AI9" s="30" t="str">
        <f>IFERROR(AI70/AI71,"")</f>
        <v/>
      </c>
      <c r="AJ9" s="16"/>
      <c r="AK9" s="32"/>
      <c r="AL9" s="30" t="str">
        <f>IFERROR(AL70/AL71,"")</f>
        <v/>
      </c>
    </row>
    <row r="10" spans="1:90" ht="19.5" thickTop="1" x14ac:dyDescent="0.4">
      <c r="A10" s="3" t="s">
        <v>4</v>
      </c>
      <c r="B10" s="69">
        <f t="shared" ref="B10" si="1">B11/SUM(B11:B12)</f>
        <v>0.86206896551724133</v>
      </c>
      <c r="C10" s="70"/>
      <c r="D10" s="71"/>
      <c r="E10" s="72" t="str">
        <f>IFERROR(E11/SUM(E11:E12),"")</f>
        <v/>
      </c>
      <c r="F10" s="70"/>
      <c r="G10" s="71"/>
      <c r="H10" s="72" t="str">
        <f>IFERROR(H11/SUM(H11:H12),"")</f>
        <v/>
      </c>
      <c r="I10" s="70"/>
      <c r="J10" s="71"/>
      <c r="K10" s="72" t="str">
        <f>IFERROR(K11/SUM(K11:K12),"")</f>
        <v/>
      </c>
      <c r="L10" s="70"/>
      <c r="M10" s="71"/>
      <c r="N10" s="72" t="str">
        <f>IFERROR(N11/SUM(N11:N12),"")</f>
        <v/>
      </c>
      <c r="O10" s="70"/>
      <c r="P10" s="71"/>
      <c r="Q10" s="72" t="str">
        <f>IFERROR(Q11/SUM(Q11:Q12),"")</f>
        <v/>
      </c>
      <c r="R10" s="71"/>
      <c r="S10" s="71"/>
      <c r="T10" s="72">
        <f>IFERROR(T11/SUM(T11:T12),"")</f>
        <v>0.8</v>
      </c>
      <c r="U10" s="71"/>
      <c r="V10" s="71"/>
      <c r="W10" s="72">
        <f>IFERROR(W11/SUM(W11:W12),"")</f>
        <v>0.875</v>
      </c>
      <c r="X10" s="70"/>
      <c r="Y10" s="71"/>
      <c r="Z10" s="72" t="str">
        <f>IFERROR(Z11/SUM(Z11:Z12),"")</f>
        <v/>
      </c>
      <c r="AA10" s="70"/>
      <c r="AB10" s="71"/>
      <c r="AC10" s="72" t="str">
        <f>IFERROR(AC11/SUM(AC11:AC12),"")</f>
        <v/>
      </c>
      <c r="AD10" s="70"/>
      <c r="AE10" s="71"/>
      <c r="AF10" s="72">
        <f>IFERROR(AF11/SUM(AF11:AF12),"")</f>
        <v>1</v>
      </c>
      <c r="AG10" s="70"/>
      <c r="AH10" s="71"/>
      <c r="AI10" s="72" t="str">
        <f>IFERROR(AI11/SUM(AI11:AI12),"")</f>
        <v/>
      </c>
      <c r="AJ10" s="70"/>
      <c r="AK10" s="71"/>
      <c r="AL10" s="72" t="str">
        <f>IFERROR(AL11/SUM(AL11:AL12),"")</f>
        <v/>
      </c>
    </row>
    <row r="11" spans="1:90" s="2" customFormat="1" ht="15.75" x14ac:dyDescent="0.4">
      <c r="A11" s="4" t="s">
        <v>5</v>
      </c>
      <c r="B11" s="37">
        <f>SUM(E11:AL11)</f>
        <v>25</v>
      </c>
      <c r="C11" s="38"/>
      <c r="D11" s="39"/>
      <c r="E11" s="90">
        <f>E73</f>
        <v>0</v>
      </c>
      <c r="F11" s="38"/>
      <c r="G11" s="39"/>
      <c r="H11" s="40">
        <f t="shared" ref="H11:H12" si="2">H73</f>
        <v>0</v>
      </c>
      <c r="I11" s="38"/>
      <c r="J11" s="39"/>
      <c r="K11" s="40">
        <f t="shared" ref="K11:K12" si="3">K73</f>
        <v>0</v>
      </c>
      <c r="L11" s="38"/>
      <c r="M11" s="39"/>
      <c r="N11" s="40">
        <f t="shared" ref="N11:N12" si="4">N73</f>
        <v>0</v>
      </c>
      <c r="O11" s="38"/>
      <c r="P11" s="39"/>
      <c r="Q11" s="40">
        <f t="shared" ref="Q11:Q12" si="5">Q73</f>
        <v>0</v>
      </c>
      <c r="R11" s="39"/>
      <c r="S11" s="39"/>
      <c r="T11" s="40">
        <f t="shared" ref="T11:T12" si="6">T73</f>
        <v>12</v>
      </c>
      <c r="U11" s="39"/>
      <c r="V11" s="39"/>
      <c r="W11" s="40">
        <f t="shared" ref="W11:W12" si="7">W73</f>
        <v>7</v>
      </c>
      <c r="X11" s="38"/>
      <c r="Y11" s="39"/>
      <c r="Z11" s="40">
        <f t="shared" ref="Z11:Z12" si="8">Z73</f>
        <v>0</v>
      </c>
      <c r="AA11" s="38"/>
      <c r="AB11" s="39"/>
      <c r="AC11" s="40">
        <f t="shared" ref="AC11:AC12" si="9">AC73</f>
        <v>0</v>
      </c>
      <c r="AD11" s="38"/>
      <c r="AE11" s="39"/>
      <c r="AF11" s="40">
        <f t="shared" ref="AF11:AF12" si="10">AF73</f>
        <v>6</v>
      </c>
      <c r="AG11" s="38"/>
      <c r="AH11" s="39"/>
      <c r="AI11" s="40">
        <f t="shared" ref="AI11:AI12" si="11">AI73</f>
        <v>0</v>
      </c>
      <c r="AJ11" s="38"/>
      <c r="AK11" s="39"/>
      <c r="AL11" s="40">
        <f t="shared" ref="AL11:AL12" si="12">AL73</f>
        <v>0</v>
      </c>
    </row>
    <row r="12" spans="1:90" s="2" customFormat="1" ht="16.5" thickBot="1" x14ac:dyDescent="0.45">
      <c r="A12" s="8" t="s">
        <v>6</v>
      </c>
      <c r="B12" s="41">
        <f>SUM(E12:AL12)</f>
        <v>4</v>
      </c>
      <c r="C12" s="42"/>
      <c r="D12" s="43"/>
      <c r="E12" s="44">
        <f>E74</f>
        <v>0</v>
      </c>
      <c r="F12" s="42"/>
      <c r="G12" s="43"/>
      <c r="H12" s="44">
        <f t="shared" si="2"/>
        <v>0</v>
      </c>
      <c r="I12" s="42"/>
      <c r="J12" s="43"/>
      <c r="K12" s="44">
        <f t="shared" si="3"/>
        <v>0</v>
      </c>
      <c r="L12" s="42"/>
      <c r="M12" s="43"/>
      <c r="N12" s="44">
        <f t="shared" si="4"/>
        <v>0</v>
      </c>
      <c r="O12" s="42"/>
      <c r="P12" s="43"/>
      <c r="Q12" s="44">
        <f t="shared" si="5"/>
        <v>0</v>
      </c>
      <c r="R12" s="43"/>
      <c r="S12" s="43"/>
      <c r="T12" s="44">
        <f t="shared" si="6"/>
        <v>3</v>
      </c>
      <c r="U12" s="43"/>
      <c r="V12" s="43"/>
      <c r="W12" s="44">
        <f t="shared" si="7"/>
        <v>1</v>
      </c>
      <c r="X12" s="42"/>
      <c r="Y12" s="43"/>
      <c r="Z12" s="44">
        <f t="shared" si="8"/>
        <v>0</v>
      </c>
      <c r="AA12" s="42"/>
      <c r="AB12" s="43"/>
      <c r="AC12" s="44">
        <f t="shared" si="9"/>
        <v>0</v>
      </c>
      <c r="AD12" s="42"/>
      <c r="AE12" s="43"/>
      <c r="AF12" s="44">
        <f t="shared" si="10"/>
        <v>0</v>
      </c>
      <c r="AG12" s="42"/>
      <c r="AH12" s="43"/>
      <c r="AI12" s="44">
        <f t="shared" si="11"/>
        <v>0</v>
      </c>
      <c r="AJ12" s="42"/>
      <c r="AK12" s="43"/>
      <c r="AL12" s="44">
        <f t="shared" si="12"/>
        <v>0</v>
      </c>
    </row>
    <row r="13" spans="1:90" ht="19.5" thickTop="1" x14ac:dyDescent="0.4">
      <c r="A13" s="9" t="s">
        <v>7</v>
      </c>
      <c r="B13" s="73">
        <f ca="1">SUM(E13:AL13)</f>
        <v>-9900</v>
      </c>
      <c r="C13" s="74"/>
      <c r="D13" s="75"/>
      <c r="E13" s="76">
        <f t="shared" ref="E13:AI13" ca="1" si="13">SUM(E16:E46)</f>
        <v>0</v>
      </c>
      <c r="F13" s="74"/>
      <c r="G13" s="75"/>
      <c r="H13" s="76">
        <f t="shared" ca="1" si="13"/>
        <v>0</v>
      </c>
      <c r="I13" s="74"/>
      <c r="J13" s="75"/>
      <c r="K13" s="76">
        <f t="shared" ca="1" si="13"/>
        <v>0</v>
      </c>
      <c r="L13" s="74"/>
      <c r="M13" s="75"/>
      <c r="N13" s="76">
        <f t="shared" ca="1" si="13"/>
        <v>0</v>
      </c>
      <c r="O13" s="74"/>
      <c r="P13" s="75"/>
      <c r="Q13" s="76">
        <f t="shared" ca="1" si="13"/>
        <v>0</v>
      </c>
      <c r="R13" s="75"/>
      <c r="S13" s="75"/>
      <c r="T13" s="76">
        <f ca="1">SUM(T16:T46)</f>
        <v>1400</v>
      </c>
      <c r="U13" s="75"/>
      <c r="V13" s="75"/>
      <c r="W13" s="76">
        <f t="shared" ca="1" si="13"/>
        <v>-14300</v>
      </c>
      <c r="X13" s="74"/>
      <c r="Y13" s="75"/>
      <c r="Z13" s="76">
        <f t="shared" ca="1" si="13"/>
        <v>0</v>
      </c>
      <c r="AA13" s="74"/>
      <c r="AB13" s="75"/>
      <c r="AC13" s="76">
        <f t="shared" ca="1" si="13"/>
        <v>0</v>
      </c>
      <c r="AD13" s="74"/>
      <c r="AE13" s="75"/>
      <c r="AF13" s="76">
        <f t="shared" ca="1" si="13"/>
        <v>3000</v>
      </c>
      <c r="AG13" s="74"/>
      <c r="AH13" s="75"/>
      <c r="AI13" s="76">
        <f t="shared" ca="1" si="13"/>
        <v>0</v>
      </c>
      <c r="AJ13" s="74"/>
      <c r="AK13" s="75"/>
      <c r="AL13" s="75">
        <f t="shared" ref="AL13" ca="1" si="14">SUM(AL16:AL46)</f>
        <v>0</v>
      </c>
    </row>
    <row r="14" spans="1:90" s="2" customFormat="1" ht="15.75" x14ac:dyDescent="0.4">
      <c r="A14" s="5" t="s">
        <v>8</v>
      </c>
      <c r="B14" s="13">
        <f>B68</f>
        <v>10500</v>
      </c>
      <c r="C14" s="14"/>
      <c r="D14" s="31"/>
      <c r="E14" s="29">
        <f>E68</f>
        <v>0</v>
      </c>
      <c r="F14" s="14"/>
      <c r="G14" s="31"/>
      <c r="H14" s="29">
        <f>H68</f>
        <v>0</v>
      </c>
      <c r="I14" s="14"/>
      <c r="J14" s="31"/>
      <c r="K14" s="29">
        <f>K68</f>
        <v>0</v>
      </c>
      <c r="L14" s="14"/>
      <c r="M14" s="31"/>
      <c r="N14" s="29">
        <f>N68</f>
        <v>0</v>
      </c>
      <c r="O14" s="14"/>
      <c r="P14" s="31"/>
      <c r="Q14" s="29">
        <f>Q68</f>
        <v>0</v>
      </c>
      <c r="R14" s="31"/>
      <c r="S14" s="31"/>
      <c r="T14" s="29">
        <f>T68</f>
        <v>4800</v>
      </c>
      <c r="U14" s="31"/>
      <c r="V14" s="31"/>
      <c r="W14" s="29">
        <f>W68</f>
        <v>2700</v>
      </c>
      <c r="X14" s="14"/>
      <c r="Y14" s="31"/>
      <c r="Z14" s="29">
        <f>Z68</f>
        <v>0</v>
      </c>
      <c r="AA14" s="14"/>
      <c r="AB14" s="31"/>
      <c r="AC14" s="29">
        <f>AC68</f>
        <v>0</v>
      </c>
      <c r="AD14" s="14"/>
      <c r="AE14" s="31"/>
      <c r="AF14" s="29">
        <f>AF68</f>
        <v>3000</v>
      </c>
      <c r="AG14" s="14"/>
      <c r="AH14" s="31"/>
      <c r="AI14" s="29">
        <f>AI68</f>
        <v>0</v>
      </c>
      <c r="AJ14" s="14"/>
      <c r="AK14" s="31"/>
      <c r="AL14" s="29">
        <f>AL68</f>
        <v>0</v>
      </c>
      <c r="BN14" s="2">
        <f t="shared" ref="BN14:BY14" si="15">MATCH(BN15,$A$1:$AL$1,)</f>
        <v>5</v>
      </c>
      <c r="BO14" s="2">
        <f t="shared" si="15"/>
        <v>8</v>
      </c>
      <c r="BP14" s="2">
        <f t="shared" si="15"/>
        <v>11</v>
      </c>
      <c r="BQ14" s="2">
        <f t="shared" si="15"/>
        <v>14</v>
      </c>
      <c r="BR14" s="2">
        <f t="shared" si="15"/>
        <v>17</v>
      </c>
      <c r="BS14" s="2">
        <f t="shared" si="15"/>
        <v>20</v>
      </c>
      <c r="BT14" s="2">
        <f t="shared" si="15"/>
        <v>23</v>
      </c>
      <c r="BU14" s="2">
        <f t="shared" si="15"/>
        <v>26</v>
      </c>
      <c r="BV14" s="2">
        <f t="shared" si="15"/>
        <v>29</v>
      </c>
      <c r="BW14" s="2">
        <f t="shared" si="15"/>
        <v>32</v>
      </c>
      <c r="BX14" s="2">
        <f t="shared" si="15"/>
        <v>35</v>
      </c>
      <c r="BY14" s="2">
        <f t="shared" si="15"/>
        <v>38</v>
      </c>
      <c r="CA14" s="2">
        <f t="shared" ref="CA14:CL14" si="16">MATCH(CA15,$A$1:$AL$1,)</f>
        <v>5</v>
      </c>
      <c r="CB14" s="2">
        <f t="shared" si="16"/>
        <v>8</v>
      </c>
      <c r="CC14" s="2">
        <f t="shared" si="16"/>
        <v>11</v>
      </c>
      <c r="CD14" s="2">
        <f t="shared" si="16"/>
        <v>14</v>
      </c>
      <c r="CE14" s="2">
        <f t="shared" si="16"/>
        <v>17</v>
      </c>
      <c r="CF14" s="2">
        <f t="shared" si="16"/>
        <v>20</v>
      </c>
      <c r="CG14" s="2">
        <f t="shared" si="16"/>
        <v>23</v>
      </c>
      <c r="CH14" s="2">
        <f t="shared" si="16"/>
        <v>26</v>
      </c>
      <c r="CI14" s="2">
        <f t="shared" si="16"/>
        <v>29</v>
      </c>
      <c r="CJ14" s="2">
        <f t="shared" si="16"/>
        <v>32</v>
      </c>
      <c r="CK14" s="2">
        <f t="shared" si="16"/>
        <v>35</v>
      </c>
      <c r="CL14" s="2">
        <f t="shared" si="16"/>
        <v>38</v>
      </c>
    </row>
    <row r="15" spans="1:90" s="2" customFormat="1" ht="16.5" thickBot="1" x14ac:dyDescent="0.45">
      <c r="A15" s="11" t="s">
        <v>9</v>
      </c>
      <c r="B15" s="15">
        <f>B70</f>
        <v>-20400</v>
      </c>
      <c r="C15" s="16"/>
      <c r="D15" s="32"/>
      <c r="E15" s="30">
        <f>E70</f>
        <v>0</v>
      </c>
      <c r="F15" s="16"/>
      <c r="G15" s="32"/>
      <c r="H15" s="30">
        <f>H70</f>
        <v>0</v>
      </c>
      <c r="I15" s="16"/>
      <c r="J15" s="32"/>
      <c r="K15" s="30">
        <f>K70</f>
        <v>0</v>
      </c>
      <c r="L15" s="16"/>
      <c r="M15" s="32"/>
      <c r="N15" s="30">
        <f>N70</f>
        <v>0</v>
      </c>
      <c r="O15" s="16"/>
      <c r="P15" s="32"/>
      <c r="Q15" s="30">
        <f>Q70</f>
        <v>0</v>
      </c>
      <c r="R15" s="32"/>
      <c r="S15" s="32"/>
      <c r="T15" s="30">
        <f>T70</f>
        <v>-3400</v>
      </c>
      <c r="U15" s="32"/>
      <c r="V15" s="32"/>
      <c r="W15" s="30">
        <f>W70</f>
        <v>-17000</v>
      </c>
      <c r="X15" s="16"/>
      <c r="Y15" s="32"/>
      <c r="Z15" s="30">
        <f>Z70</f>
        <v>0</v>
      </c>
      <c r="AA15" s="16"/>
      <c r="AB15" s="32"/>
      <c r="AC15" s="30">
        <f>AC70</f>
        <v>0</v>
      </c>
      <c r="AD15" s="16"/>
      <c r="AE15" s="32"/>
      <c r="AF15" s="30">
        <f>AF70</f>
        <v>0</v>
      </c>
      <c r="AG15" s="16"/>
      <c r="AH15" s="32"/>
      <c r="AI15" s="30">
        <f>AI70</f>
        <v>0</v>
      </c>
      <c r="AJ15" s="16"/>
      <c r="AK15" s="32"/>
      <c r="AL15" s="30">
        <f>AL70</f>
        <v>0</v>
      </c>
      <c r="AN15" s="2">
        <v>1</v>
      </c>
      <c r="AO15" s="2">
        <v>2</v>
      </c>
      <c r="AP15" s="2">
        <v>3</v>
      </c>
      <c r="AQ15" s="2">
        <v>4</v>
      </c>
      <c r="AR15" s="2">
        <v>5</v>
      </c>
      <c r="AS15" s="2">
        <v>6</v>
      </c>
      <c r="AT15" s="2">
        <v>7</v>
      </c>
      <c r="AU15" s="2">
        <v>8</v>
      </c>
      <c r="AV15" s="2">
        <v>9</v>
      </c>
      <c r="AW15" s="2">
        <v>10</v>
      </c>
      <c r="AX15" s="2">
        <v>11</v>
      </c>
      <c r="AY15" s="2">
        <v>12</v>
      </c>
      <c r="BA15" s="2">
        <v>1</v>
      </c>
      <c r="BB15" s="2">
        <v>2</v>
      </c>
      <c r="BC15" s="2">
        <v>3</v>
      </c>
      <c r="BD15" s="2">
        <v>4</v>
      </c>
      <c r="BE15" s="2">
        <v>5</v>
      </c>
      <c r="BF15" s="2">
        <v>6</v>
      </c>
      <c r="BG15" s="2">
        <v>7</v>
      </c>
      <c r="BH15" s="2">
        <v>8</v>
      </c>
      <c r="BI15" s="2">
        <v>9</v>
      </c>
      <c r="BJ15" s="2">
        <v>10</v>
      </c>
      <c r="BK15" s="2">
        <v>11</v>
      </c>
      <c r="BL15" s="2">
        <v>12</v>
      </c>
      <c r="BN15" s="2">
        <v>1</v>
      </c>
      <c r="BO15" s="2">
        <v>2</v>
      </c>
      <c r="BP15" s="2">
        <v>3</v>
      </c>
      <c r="BQ15" s="2">
        <v>4</v>
      </c>
      <c r="BR15" s="2">
        <v>5</v>
      </c>
      <c r="BS15" s="2">
        <v>6</v>
      </c>
      <c r="BT15" s="2">
        <v>7</v>
      </c>
      <c r="BU15" s="2">
        <v>8</v>
      </c>
      <c r="BV15" s="2">
        <v>9</v>
      </c>
      <c r="BW15" s="2">
        <v>10</v>
      </c>
      <c r="BX15" s="2">
        <v>11</v>
      </c>
      <c r="BY15" s="2">
        <v>12</v>
      </c>
      <c r="CA15" s="2">
        <v>1</v>
      </c>
      <c r="CB15" s="2">
        <v>2</v>
      </c>
      <c r="CC15" s="2">
        <v>3</v>
      </c>
      <c r="CD15" s="2">
        <v>4</v>
      </c>
      <c r="CE15" s="2">
        <v>5</v>
      </c>
      <c r="CF15" s="2">
        <v>6</v>
      </c>
      <c r="CG15" s="2">
        <v>7</v>
      </c>
      <c r="CH15" s="2">
        <v>8</v>
      </c>
      <c r="CI15" s="2">
        <v>9</v>
      </c>
      <c r="CJ15" s="2">
        <v>10</v>
      </c>
      <c r="CK15" s="2">
        <v>11</v>
      </c>
      <c r="CL15" s="2">
        <v>12</v>
      </c>
    </row>
    <row r="16" spans="1:90" s="2" customFormat="1" ht="16.5" thickTop="1" x14ac:dyDescent="0.4">
      <c r="A16" s="12">
        <v>1</v>
      </c>
      <c r="B16" s="17">
        <f t="shared" ref="B16:B46" ca="1" si="17">SUM(E16:AL16)</f>
        <v>0</v>
      </c>
      <c r="C16" s="22"/>
      <c r="D16" s="26"/>
      <c r="E16" s="33" t="str">
        <f ca="1">IF(OR(MONTH(DATE($B$1,E$1,$A16))&lt;&gt;E$1,_xlfn.XLOOKUP(DATE($B$1,E$1,$A16),祝祭日,祝祭日,"XXX",0,1)&lt;&gt;"XXX",WEEKDAY(DATE($B$1,E$1,$A16),2)&gt;5),"",SUMIFS(matsui[受渡金額],matsui[約定日],DATE(デイトレ集計!$B$1,デイトレ集計!E$1,デイトレ集計!$A16),matsui[商品区分],"株式"))</f>
        <v/>
      </c>
      <c r="F16" s="22"/>
      <c r="G16" s="26"/>
      <c r="H16" s="33">
        <f ca="1">IF(OR(MONTH(DATE($B$1,H$1,$A16))&lt;&gt;H$1,_xlfn.XLOOKUP(DATE($B$1,H$1,$A16),祝祭日,祝祭日,"XXX",0,1)&lt;&gt;"XXX",WEEKDAY(DATE($B$1,H$1,$A16),2)&gt;5),"",SUMIFS(matsui[受渡金額],matsui[約定日],DATE(デイトレ集計!$B$1,デイトレ集計!H$1,デイトレ集計!$A16),matsui[商品区分],"株式"))</f>
        <v>0</v>
      </c>
      <c r="I16" s="22"/>
      <c r="J16" s="26"/>
      <c r="K16" s="33">
        <f ca="1">IF(OR(MONTH(DATE($B$1,K$1,$A16))&lt;&gt;K$1,_xlfn.XLOOKUP(DATE($B$1,K$1,$A16),祝祭日,祝祭日,"XXX",0,1)&lt;&gt;"XXX",WEEKDAY(DATE($B$1,K$1,$A16),2)&gt;5),"",SUMIFS(matsui[受渡金額],matsui[約定日],DATE(デイトレ集計!$B$1,デイトレ集計!K$1,デイトレ集計!$A16),matsui[商品区分],"株式"))</f>
        <v>0</v>
      </c>
      <c r="L16" s="22"/>
      <c r="M16" s="26"/>
      <c r="N16" s="33" t="str">
        <f ca="1">IF(OR(MONTH(DATE($B$1,N$1,$A16))&lt;&gt;N$1,_xlfn.XLOOKUP(DATE($B$1,N$1,$A16),祝祭日,祝祭日,"XXX",0,1)&lt;&gt;"XXX",WEEKDAY(DATE($B$1,N$1,$A16),2)&gt;5),"",SUMIFS(matsui[受渡金額],matsui[約定日],DATE(デイトレ集計!$B$1,デイトレ集計!N$1,デイトレ集計!$A16),matsui[商品区分],"株式"))</f>
        <v/>
      </c>
      <c r="O16" s="22"/>
      <c r="P16" s="26"/>
      <c r="Q16" s="33">
        <f ca="1">IF(OR(MONTH(DATE($B$1,Q$1,$A16))&lt;&gt;Q$1,_xlfn.XLOOKUP(DATE($B$1,Q$1,$A16),祝祭日,祝祭日,"XXX",0,1)&lt;&gt;"XXX",WEEKDAY(DATE($B$1,Q$1,$A16),2)&gt;5),"",SUMIFS(matsui[受渡金額],matsui[約定日],DATE(デイトレ集計!$B$1,デイトレ集計!Q$1,デイトレ集計!$A16),matsui[商品区分],"株式"))</f>
        <v>0</v>
      </c>
      <c r="R16" s="22"/>
      <c r="S16" s="26"/>
      <c r="T16" s="33">
        <f ca="1">IF(OR(MONTH(DATE($B$1,T$1,$A16))&lt;&gt;T$1,_xlfn.XLOOKUP(DATE($B$1,T$1,$A16),祝祭日,祝祭日,"XXX",0,1)&lt;&gt;"XXX",WEEKDAY(DATE($B$1,T$1,$A16),2)&gt;5),"",SUMIFS(matsui[受渡金額],matsui[約定日],DATE(デイトレ集計!$B$1,デイトレ集計!T$1,デイトレ集計!$A16),matsui[商品区分],"株式"))</f>
        <v>0</v>
      </c>
      <c r="U16" s="22"/>
      <c r="V16" s="26"/>
      <c r="W16" s="33" t="str">
        <f ca="1">IF(OR(MONTH(DATE($B$1,W$1,$A16))&lt;&gt;W$1,_xlfn.XLOOKUP(DATE($B$1,W$1,$A16),祝祭日,祝祭日,"XXX",0,1)&lt;&gt;"XXX",WEEKDAY(DATE($B$1,W$1,$A16),2)&gt;5),"",SUMIFS(matsui[受渡金額],matsui[約定日],DATE(デイトレ集計!$B$1,デイトレ集計!W$1,デイトレ集計!$A16),matsui[商品区分],"株式"))</f>
        <v/>
      </c>
      <c r="X16" s="22"/>
      <c r="Y16" s="26"/>
      <c r="Z16" s="33">
        <f ca="1">IF(OR(MONTH(DATE($B$1,Z$1,$A16))&lt;&gt;Z$1,_xlfn.XLOOKUP(DATE($B$1,Z$1,$A16),祝祭日,祝祭日,"XXX",0,1)&lt;&gt;"XXX",WEEKDAY(DATE($B$1,Z$1,$A16),2)&gt;5),"",SUMIFS(matsui[受渡金額],matsui[約定日],DATE(デイトレ集計!$B$1,デイトレ集計!Z$1,デイトレ集計!$A16),matsui[商品区分],"株式"))</f>
        <v>0</v>
      </c>
      <c r="AA16" s="22"/>
      <c r="AB16" s="26"/>
      <c r="AC16" s="33">
        <f ca="1">IF(OR(MONTH(DATE($B$1,AC$1,$A16))&lt;&gt;AC$1,_xlfn.XLOOKUP(DATE($B$1,AC$1,$A16),祝祭日,祝祭日,"XXX",0,1)&lt;&gt;"XXX",WEEKDAY(DATE($B$1,AC$1,$A16),2)&gt;5),"",SUMIFS(matsui[受渡金額],matsui[約定日],DATE(デイトレ集計!$B$1,デイトレ集計!AC$1,デイトレ集計!$A16),matsui[商品区分],"株式"))</f>
        <v>0</v>
      </c>
      <c r="AD16" s="22"/>
      <c r="AE16" s="26"/>
      <c r="AF16" s="33" t="str">
        <f ca="1">IF(OR(MONTH(DATE($B$1,AF$1,$A16))&lt;&gt;AF$1,_xlfn.XLOOKUP(DATE($B$1,AF$1,$A16),祝祭日,祝祭日,"XXX",0,1)&lt;&gt;"XXX",WEEKDAY(DATE($B$1,AF$1,$A16),2)&gt;5),"",SUMIFS(matsui[受渡金額],matsui[約定日],DATE(デイトレ集計!$B$1,デイトレ集計!AF$1,デイトレ集計!$A16),matsui[商品区分],"株式"))</f>
        <v/>
      </c>
      <c r="AG16" s="22"/>
      <c r="AH16" s="26"/>
      <c r="AI16" s="33">
        <f ca="1">IF(OR(MONTH(DATE($B$1,AI$1,$A16))&lt;&gt;AI$1,_xlfn.XLOOKUP(DATE($B$1,AI$1,$A16),祝祭日,祝祭日,"XXX",0,1)&lt;&gt;"XXX",WEEKDAY(DATE($B$1,AI$1,$A16),2)&gt;5),"",SUMIFS(matsui[受渡金額],matsui[約定日],DATE(デイトレ集計!$B$1,デイトレ集計!AI$1,デイトレ集計!$A16),matsui[商品区分],"株式"))</f>
        <v>0</v>
      </c>
      <c r="AJ16" s="22"/>
      <c r="AK16" s="26"/>
      <c r="AL16" s="26">
        <f ca="1">IF(OR(MONTH(DATE($B$1,AL$1,$A16))&lt;&gt;AL$1,_xlfn.XLOOKUP(DATE($B$1,AL$1,$A16),祝祭日,祝祭日,"XXX",0,1)&lt;&gt;"XXX",WEEKDAY(DATE($B$1,AL$1,$A16),2)&gt;5),"",SUMIFS(matsui[受渡金額],matsui[約定日],DATE(デイトレ集計!$B$1,デイトレ集計!AL$1,デイトレ集計!$A16),matsui[商品区分],"株式"))</f>
        <v>0</v>
      </c>
      <c r="AN16" s="23">
        <f ca="1">IF(E16="",0,E16)</f>
        <v>0</v>
      </c>
      <c r="AO16" s="23">
        <f ca="1">IF(H16="",0,H16)+AN46</f>
        <v>0</v>
      </c>
      <c r="AP16" s="23">
        <f ca="1">IF(K16="",0,K16)+AO46</f>
        <v>0</v>
      </c>
      <c r="AQ16" s="23">
        <f ca="1">IF(N16="",0,N16)+AP46</f>
        <v>0</v>
      </c>
      <c r="AR16" s="23">
        <f ca="1">IF(Q16="",0,Q16)+AQ46</f>
        <v>0</v>
      </c>
      <c r="AS16" s="23">
        <f ca="1">IF(T16="",0,T16)+AR46</f>
        <v>0</v>
      </c>
      <c r="AT16" s="23">
        <f ca="1">IF(W16="",0,W16)+AS46</f>
        <v>1400</v>
      </c>
      <c r="AU16" s="23">
        <f ca="1">IF(Z16="",0,Z16)+AT46</f>
        <v>-12900</v>
      </c>
      <c r="AV16" s="23">
        <f ca="1">IF(AC16="",0,AC16)+AU46</f>
        <v>-12900</v>
      </c>
      <c r="AW16" s="23">
        <f ca="1">IF(AF16="",0,AF16)+AV46</f>
        <v>-12900</v>
      </c>
      <c r="AX16" s="23">
        <f ca="1">IF(AI16="",0,AI16)+AW46</f>
        <v>-9900</v>
      </c>
      <c r="AY16" s="23">
        <f t="shared" ref="AY16" ca="1" si="18">IF(AL16="",0,AL16)+AX46</f>
        <v>-9900</v>
      </c>
      <c r="BA16" s="23">
        <f ca="1">IF(E16="",0,E16)</f>
        <v>0</v>
      </c>
      <c r="BB16" s="23">
        <f ca="1">IF(H16="",0,H16)</f>
        <v>0</v>
      </c>
      <c r="BC16" s="23">
        <f ca="1">IF(K16="",0,K16)</f>
        <v>0</v>
      </c>
      <c r="BD16" s="23">
        <f ca="1">IF(N16="",0,N16)</f>
        <v>0</v>
      </c>
      <c r="BE16" s="23">
        <f ca="1">IF(Q16="",0,Q16)</f>
        <v>0</v>
      </c>
      <c r="BF16" s="23">
        <f ca="1">IF(T16="",0,T16)</f>
        <v>0</v>
      </c>
      <c r="BG16" s="23">
        <f ca="1">IF(W16="",0,W16)</f>
        <v>0</v>
      </c>
      <c r="BH16" s="23">
        <f ca="1">IF(Z16="",0,Z16)</f>
        <v>0</v>
      </c>
      <c r="BI16" s="23">
        <f ca="1">IF(AC16="",0,AC16)</f>
        <v>0</v>
      </c>
      <c r="BJ16" s="23">
        <f ca="1">IF(AF16="",0,AF16)</f>
        <v>0</v>
      </c>
      <c r="BK16" s="23">
        <f ca="1">IF(AI16="",0,AI16)</f>
        <v>0</v>
      </c>
      <c r="BL16" s="23">
        <f t="shared" ref="BL16" ca="1" si="19">IF(AL16="",0,AL16)</f>
        <v>0</v>
      </c>
      <c r="BN16" s="23" t="str" cm="1">
        <f t="array" aca="1" ref="BN16" ca="1">IF(INDEX($A$1:$AL$46,ROW(),BN$14)&gt;0,INDEX($A$1:$AL$46,ROW(),BN$14),"")</f>
        <v/>
      </c>
      <c r="BO16" s="23" t="str" cm="1">
        <f t="array" aca="1" ref="BO16" ca="1">IF(INDEX($A$1:$AL$46,ROW(),BO$14)&gt;0,INDEX($A$1:$AL$46,ROW(),BO$14),"")</f>
        <v/>
      </c>
      <c r="BP16" s="23" t="str" cm="1">
        <f t="array" aca="1" ref="BP16" ca="1">IF(INDEX($A$1:$AL$46,ROW(),BP$14)&gt;0,INDEX($A$1:$AL$46,ROW(),BP$14),"")</f>
        <v/>
      </c>
      <c r="BQ16" s="23" t="str" cm="1">
        <f t="array" aca="1" ref="BQ16" ca="1">IF(INDEX($A$1:$AL$46,ROW(),BQ$14)&gt;0,INDEX($A$1:$AL$46,ROW(),BQ$14),"")</f>
        <v/>
      </c>
      <c r="BR16" s="23" t="str" cm="1">
        <f t="array" aca="1" ref="BR16" ca="1">IF(INDEX($A$1:$AL$46,ROW(),BR$14)&gt;0,INDEX($A$1:$AL$46,ROW(),BR$14),"")</f>
        <v/>
      </c>
      <c r="BS16" s="23" t="str" cm="1">
        <f t="array" aca="1" ref="BS16" ca="1">IF(INDEX($A$1:$AL$46,ROW(),BS$14)&gt;0,INDEX($A$1:$AL$46,ROW(),BS$14),"")</f>
        <v/>
      </c>
      <c r="BT16" s="23" t="str" cm="1">
        <f t="array" aca="1" ref="BT16" ca="1">IF(INDEX($A$1:$AL$46,ROW(),BT$14)&gt;0,INDEX($A$1:$AL$46,ROW(),BT$14),"")</f>
        <v/>
      </c>
      <c r="BU16" s="23" t="str" cm="1">
        <f t="array" aca="1" ref="BU16" ca="1">IF(INDEX($A$1:$AL$46,ROW(),BU$14)&gt;0,INDEX($A$1:$AL$46,ROW(),BU$14),"")</f>
        <v/>
      </c>
      <c r="BV16" s="23" t="str" cm="1">
        <f t="array" aca="1" ref="BV16" ca="1">IF(INDEX($A$1:$AL$46,ROW(),BV$14)&gt;0,INDEX($A$1:$AL$46,ROW(),BV$14),"")</f>
        <v/>
      </c>
      <c r="BW16" s="23" t="str" cm="1">
        <f t="array" aca="1" ref="BW16" ca="1">IF(INDEX($A$1:$AL$46,ROW(),BW$14)&gt;0,INDEX($A$1:$AL$46,ROW(),BW$14),"")</f>
        <v/>
      </c>
      <c r="BX16" s="23" t="str" cm="1">
        <f t="array" aca="1" ref="BX16" ca="1">IF(INDEX($A$1:$AL$46,ROW(),BX$14)&gt;0,INDEX($A$1:$AL$46,ROW(),BX$14),"")</f>
        <v/>
      </c>
      <c r="BY16" s="23" t="str" cm="1">
        <f t="array" aca="1" ref="BY16" ca="1">IF(INDEX($A$1:$AL$46,ROW(),BY$14)&gt;0,INDEX($A$1:$AL$46,ROW(),BY$14),"")</f>
        <v/>
      </c>
      <c r="CA16" s="23" t="str" cm="1">
        <f t="array" aca="1" ref="CA16" ca="1">IF(INDEX($A$1:$AL$46,ROW(),CA$14)&lt;0,INDEX($A$1:$AL$46,ROW(),CA$14),"")</f>
        <v/>
      </c>
      <c r="CB16" s="23" t="str" cm="1">
        <f t="array" aca="1" ref="CB16" ca="1">IF(INDEX($A$1:$AL$46,ROW(),CB$14)&lt;0,INDEX($A$1:$AL$46,ROW(),CB$14),"")</f>
        <v/>
      </c>
      <c r="CC16" s="23" t="str" cm="1">
        <f t="array" aca="1" ref="CC16" ca="1">IF(INDEX($A$1:$AL$46,ROW(),CC$14)&lt;0,INDEX($A$1:$AL$46,ROW(),CC$14),"")</f>
        <v/>
      </c>
      <c r="CD16" s="23" t="str" cm="1">
        <f t="array" aca="1" ref="CD16" ca="1">IF(INDEX($A$1:$AL$46,ROW(),CD$14)&lt;0,INDEX($A$1:$AL$46,ROW(),CD$14),"")</f>
        <v/>
      </c>
      <c r="CE16" s="23" t="str" cm="1">
        <f t="array" aca="1" ref="CE16" ca="1">IF(INDEX($A$1:$AL$46,ROW(),CE$14)&lt;0,INDEX($A$1:$AL$46,ROW(),CE$14),"")</f>
        <v/>
      </c>
      <c r="CF16" s="23" t="str" cm="1">
        <f t="array" aca="1" ref="CF16" ca="1">IF(INDEX($A$1:$AL$46,ROW(),CF$14)&lt;0,INDEX($A$1:$AL$46,ROW(),CF$14),"")</f>
        <v/>
      </c>
      <c r="CG16" s="23" t="str" cm="1">
        <f t="array" aca="1" ref="CG16" ca="1">IF(INDEX($A$1:$AL$46,ROW(),CG$14)&lt;0,INDEX($A$1:$AL$46,ROW(),CG$14),"")</f>
        <v/>
      </c>
      <c r="CH16" s="23" t="str" cm="1">
        <f t="array" aca="1" ref="CH16" ca="1">IF(INDEX($A$1:$AL$46,ROW(),CH$14)&lt;0,INDEX($A$1:$AL$46,ROW(),CH$14),"")</f>
        <v/>
      </c>
      <c r="CI16" s="23" t="str" cm="1">
        <f t="array" aca="1" ref="CI16" ca="1">IF(INDEX($A$1:$AL$46,ROW(),CI$14)&lt;0,INDEX($A$1:$AL$46,ROW(),CI$14),"")</f>
        <v/>
      </c>
      <c r="CJ16" s="23" t="str" cm="1">
        <f t="array" aca="1" ref="CJ16" ca="1">IF(INDEX($A$1:$AL$46,ROW(),CJ$14)&lt;0,INDEX($A$1:$AL$46,ROW(),CJ$14),"")</f>
        <v/>
      </c>
      <c r="CK16" s="23" t="str" cm="1">
        <f t="array" aca="1" ref="CK16" ca="1">IF(INDEX($A$1:$AL$46,ROW(),CK$14)&lt;0,INDEX($A$1:$AL$46,ROW(),CK$14),"")</f>
        <v/>
      </c>
      <c r="CL16" s="23" t="str" cm="1">
        <f t="array" aca="1" ref="CL16" ca="1">IF(INDEX($A$1:$AL$46,ROW(),CL$14)&lt;0,INDEX($A$1:$AL$46,ROW(),CL$14),"")</f>
        <v/>
      </c>
    </row>
    <row r="17" spans="1:90" s="2" customFormat="1" ht="15.75" x14ac:dyDescent="0.4">
      <c r="A17" s="6">
        <v>2</v>
      </c>
      <c r="B17" s="18">
        <f t="shared" ca="1" si="17"/>
        <v>0</v>
      </c>
      <c r="C17" s="19"/>
      <c r="D17" s="27"/>
      <c r="E17" s="24" t="str">
        <f ca="1">IF(OR(MONTH(DATE($B$1,E$1,$A17))&lt;&gt;E$1,_xlfn.XLOOKUP(DATE($B$1,E$1,$A17),祝祭日,祝祭日,"XXX",0,1)&lt;&gt;"XXX",WEEKDAY(DATE($B$1,E$1,$A17),2)&gt;5),"",SUMIFS(matsui[受渡金額],matsui[約定日],DATE(デイトレ集計!$B$1,デイトレ集計!E$1,デイトレ集計!$A17),matsui[商品区分],"株式"))</f>
        <v/>
      </c>
      <c r="F17" s="19"/>
      <c r="G17" s="27"/>
      <c r="H17" s="24">
        <f ca="1">IF(OR(MONTH(DATE($B$1,H$1,$A17))&lt;&gt;H$1,_xlfn.XLOOKUP(DATE($B$1,H$1,$A17),祝祭日,祝祭日,"XXX",0,1)&lt;&gt;"XXX",WEEKDAY(DATE($B$1,H$1,$A17),2)&gt;5),"",SUMIFS(matsui[受渡金額],matsui[約定日],DATE(デイトレ集計!$B$1,デイトレ集計!H$1,デイトレ集計!$A17),matsui[商品区分],"株式"))</f>
        <v>0</v>
      </c>
      <c r="I17" s="19"/>
      <c r="J17" s="27"/>
      <c r="K17" s="24">
        <f ca="1">IF(OR(MONTH(DATE($B$1,K$1,$A17))&lt;&gt;K$1,_xlfn.XLOOKUP(DATE($B$1,K$1,$A17),祝祭日,祝祭日,"XXX",0,1)&lt;&gt;"XXX",WEEKDAY(DATE($B$1,K$1,$A17),2)&gt;5),"",SUMIFS(matsui[受渡金額],matsui[約定日],DATE(デイトレ集計!$B$1,デイトレ集計!K$1,デイトレ集計!$A17),matsui[商品区分],"株式"))</f>
        <v>0</v>
      </c>
      <c r="L17" s="19"/>
      <c r="M17" s="27"/>
      <c r="N17" s="24" t="str">
        <f ca="1">IF(OR(MONTH(DATE($B$1,N$1,$A17))&lt;&gt;N$1,_xlfn.XLOOKUP(DATE($B$1,N$1,$A17),祝祭日,祝祭日,"XXX",0,1)&lt;&gt;"XXX",WEEKDAY(DATE($B$1,N$1,$A17),2)&gt;5),"",SUMIFS(matsui[受渡金額],matsui[約定日],DATE(デイトレ集計!$B$1,デイトレ集計!N$1,デイトレ集計!$A17),matsui[商品区分],"株式"))</f>
        <v/>
      </c>
      <c r="O17" s="19"/>
      <c r="P17" s="27"/>
      <c r="Q17" s="24">
        <f ca="1">IF(OR(MONTH(DATE($B$1,Q$1,$A17))&lt;&gt;Q$1,_xlfn.XLOOKUP(DATE($B$1,Q$1,$A17),祝祭日,祝祭日,"XXX",0,1)&lt;&gt;"XXX",WEEKDAY(DATE($B$1,Q$1,$A17),2)&gt;5),"",SUMIFS(matsui[受渡金額],matsui[約定日],DATE(デイトレ集計!$B$1,デイトレ集計!Q$1,デイトレ集計!$A17),matsui[商品区分],"株式"))</f>
        <v>0</v>
      </c>
      <c r="R17" s="19"/>
      <c r="S17" s="27"/>
      <c r="T17" s="24">
        <f ca="1">IF(OR(MONTH(DATE($B$1,T$1,$A17))&lt;&gt;T$1,_xlfn.XLOOKUP(DATE($B$1,T$1,$A17),祝祭日,祝祭日,"XXX",0,1)&lt;&gt;"XXX",WEEKDAY(DATE($B$1,T$1,$A17),2)&gt;5),"",SUMIFS(matsui[受渡金額],matsui[約定日],DATE(デイトレ集計!$B$1,デイトレ集計!T$1,デイトレ集計!$A17),matsui[商品区分],"株式"))</f>
        <v>0</v>
      </c>
      <c r="U17" s="19"/>
      <c r="V17" s="27"/>
      <c r="W17" s="24" t="str">
        <f ca="1">IF(OR(MONTH(DATE($B$1,W$1,$A17))&lt;&gt;W$1,_xlfn.XLOOKUP(DATE($B$1,W$1,$A17),祝祭日,祝祭日,"XXX",0,1)&lt;&gt;"XXX",WEEKDAY(DATE($B$1,W$1,$A17),2)&gt;5),"",SUMIFS(matsui[受渡金額],matsui[約定日],DATE(デイトレ集計!$B$1,デイトレ集計!W$1,デイトレ集計!$A17),matsui[商品区分],"株式"))</f>
        <v/>
      </c>
      <c r="X17" s="19"/>
      <c r="Y17" s="27"/>
      <c r="Z17" s="24">
        <f ca="1">IF(OR(MONTH(DATE($B$1,Z$1,$A17))&lt;&gt;Z$1,_xlfn.XLOOKUP(DATE($B$1,Z$1,$A17),祝祭日,祝祭日,"XXX",0,1)&lt;&gt;"XXX",WEEKDAY(DATE($B$1,Z$1,$A17),2)&gt;5),"",SUMIFS(matsui[受渡金額],matsui[約定日],DATE(デイトレ集計!$B$1,デイトレ集計!Z$1,デイトレ集計!$A17),matsui[商品区分],"株式"))</f>
        <v>0</v>
      </c>
      <c r="AA17" s="19"/>
      <c r="AB17" s="27"/>
      <c r="AC17" s="24" t="str">
        <f ca="1">IF(OR(MONTH(DATE($B$1,AC$1,$A17))&lt;&gt;AC$1,_xlfn.XLOOKUP(DATE($B$1,AC$1,$A17),祝祭日,祝祭日,"XXX",0,1)&lt;&gt;"XXX",WEEKDAY(DATE($B$1,AC$1,$A17),2)&gt;5),"",SUMIFS(matsui[受渡金額],matsui[約定日],DATE(デイトレ集計!$B$1,デイトレ集計!AC$1,デイトレ集計!$A17),matsui[商品区分],"株式"))</f>
        <v/>
      </c>
      <c r="AD17" s="19"/>
      <c r="AE17" s="27"/>
      <c r="AF17" s="24">
        <f ca="1">IF(OR(MONTH(DATE($B$1,AF$1,$A17))&lt;&gt;AF$1,_xlfn.XLOOKUP(DATE($B$1,AF$1,$A17),祝祭日,祝祭日,"XXX",0,1)&lt;&gt;"XXX",WEEKDAY(DATE($B$1,AF$1,$A17),2)&gt;5),"",SUMIFS(matsui[受渡金額],matsui[約定日],DATE(デイトレ集計!$B$1,デイトレ集計!AF$1,デイトレ集計!$A17),matsui[商品区分],"株式"))</f>
        <v>0</v>
      </c>
      <c r="AG17" s="19"/>
      <c r="AH17" s="27"/>
      <c r="AI17" s="24">
        <f ca="1">IF(OR(MONTH(DATE($B$1,AI$1,$A17))&lt;&gt;AI$1,_xlfn.XLOOKUP(DATE($B$1,AI$1,$A17),祝祭日,祝祭日,"XXX",0,1)&lt;&gt;"XXX",WEEKDAY(DATE($B$1,AI$1,$A17),2)&gt;5),"",SUMIFS(matsui[受渡金額],matsui[約定日],DATE(デイトレ集計!$B$1,デイトレ集計!AI$1,デイトレ集計!$A17),matsui[商品区分],"株式"))</f>
        <v>0</v>
      </c>
      <c r="AJ17" s="19"/>
      <c r="AK17" s="27"/>
      <c r="AL17" s="27" t="str">
        <f ca="1">IF(OR(MONTH(DATE($B$1,AL$1,$A17))&lt;&gt;AL$1,_xlfn.XLOOKUP(DATE($B$1,AL$1,$A17),祝祭日,祝祭日,"XXX",0,1)&lt;&gt;"XXX",WEEKDAY(DATE($B$1,AL$1,$A17),2)&gt;5),"",SUMIFS(matsui[受渡金額],matsui[約定日],DATE(デイトレ集計!$B$1,デイトレ集計!AL$1,デイトレ集計!$A17),matsui[商品区分],"株式"))</f>
        <v/>
      </c>
      <c r="AN17" s="23">
        <f t="shared" ref="AN17:AN46" ca="1" si="20">AN16+IF(E17="",0,E17)</f>
        <v>0</v>
      </c>
      <c r="AO17" s="23">
        <f t="shared" ref="AO17:AO46" ca="1" si="21">AO16+IF(H17="",0,H17)</f>
        <v>0</v>
      </c>
      <c r="AP17" s="23">
        <f t="shared" ref="AP17:AP46" ca="1" si="22">AP16+IF(K17="",0,K17)</f>
        <v>0</v>
      </c>
      <c r="AQ17" s="23">
        <f t="shared" ref="AQ17:AQ46" ca="1" si="23">AQ16+IF(N17="",0,N17)</f>
        <v>0</v>
      </c>
      <c r="AR17" s="23">
        <f t="shared" ref="AR17:AR46" ca="1" si="24">AR16+IF(Q17="",0,Q17)</f>
        <v>0</v>
      </c>
      <c r="AS17" s="23">
        <f t="shared" ref="AS17:AS46" ca="1" si="25">AS16+IF(T17="",0,T17)</f>
        <v>0</v>
      </c>
      <c r="AT17" s="23">
        <f t="shared" ref="AT17:AT46" ca="1" si="26">AT16+IF(W17="",0,W17)</f>
        <v>1400</v>
      </c>
      <c r="AU17" s="23">
        <f ca="1">AU16+IF(Z17="",0,Z17)</f>
        <v>-12900</v>
      </c>
      <c r="AV17" s="23">
        <f t="shared" ref="AV17:AV32" ca="1" si="27">AV16+IF(AC17="",0,AC17)</f>
        <v>-12900</v>
      </c>
      <c r="AW17" s="23">
        <f t="shared" ref="AW17:AW32" ca="1" si="28">AW16+IF(AF17="",0,AF17)</f>
        <v>-12900</v>
      </c>
      <c r="AX17" s="23">
        <f t="shared" ref="AX17:AX32" ca="1" si="29">AX16+IF(AI17="",0,AI17)</f>
        <v>-9900</v>
      </c>
      <c r="AY17" s="23">
        <f t="shared" ref="AY17:AY32" ca="1" si="30">AY16+IF(AL17="",0,AL17)</f>
        <v>-9900</v>
      </c>
      <c r="BA17" s="23">
        <f ca="1">BA16+IF(E17="",0,E17)</f>
        <v>0</v>
      </c>
      <c r="BB17" s="23">
        <f ca="1">BB16+IF(H17="",0,H17)</f>
        <v>0</v>
      </c>
      <c r="BC17" s="23">
        <f ca="1">BC16+IF(K17="",0,K17)</f>
        <v>0</v>
      </c>
      <c r="BD17" s="23">
        <f ca="1">BD16+IF(N17="",0,N17)</f>
        <v>0</v>
      </c>
      <c r="BE17" s="23">
        <f ca="1">BE16+IF(Q17="",0,Q17)</f>
        <v>0</v>
      </c>
      <c r="BF17" s="23">
        <f ca="1">BF16+IF(T17="",0,T17)</f>
        <v>0</v>
      </c>
      <c r="BG17" s="23">
        <f ca="1">BG16+IF(W17="",0,W17)</f>
        <v>0</v>
      </c>
      <c r="BH17" s="23">
        <f ca="1">BH16+IF(Z17="",0,Z17)</f>
        <v>0</v>
      </c>
      <c r="BI17" s="23">
        <f ca="1">BI16+IF(AC17="",0,AC17)</f>
        <v>0</v>
      </c>
      <c r="BJ17" s="23">
        <f ca="1">BJ16+IF(AF17="",0,AF17)</f>
        <v>0</v>
      </c>
      <c r="BK17" s="23">
        <f ca="1">BK16+IF(AI17="",0,AI17)</f>
        <v>0</v>
      </c>
      <c r="BL17" s="23">
        <f t="shared" ref="BL17" ca="1" si="31">BL16+IF(AL17="",0,AL17)</f>
        <v>0</v>
      </c>
      <c r="BN17" s="23" t="str" cm="1">
        <f t="array" aca="1" ref="BN17" ca="1">IF(INDEX($A$1:$AL$46,ROW(),BN$14)&gt;0,INDEX($A$1:$AL$46,ROW(),BN$14),"")</f>
        <v/>
      </c>
      <c r="BO17" s="23" t="str" cm="1">
        <f t="array" aca="1" ref="BO17" ca="1">IF(INDEX($A$1:$AL$46,ROW(),BO$14)&gt;0,INDEX($A$1:$AL$46,ROW(),BO$14),"")</f>
        <v/>
      </c>
      <c r="BP17" s="23" t="str" cm="1">
        <f t="array" aca="1" ref="BP17" ca="1">IF(INDEX($A$1:$AL$46,ROW(),BP$14)&gt;0,INDEX($A$1:$AL$46,ROW(),BP$14),"")</f>
        <v/>
      </c>
      <c r="BQ17" s="23" t="str" cm="1">
        <f t="array" aca="1" ref="BQ17" ca="1">IF(INDEX($A$1:$AL$46,ROW(),BQ$14)&gt;0,INDEX($A$1:$AL$46,ROW(),BQ$14),"")</f>
        <v/>
      </c>
      <c r="BR17" s="23" t="str" cm="1">
        <f t="array" aca="1" ref="BR17" ca="1">IF(INDEX($A$1:$AL$46,ROW(),BR$14)&gt;0,INDEX($A$1:$AL$46,ROW(),BR$14),"")</f>
        <v/>
      </c>
      <c r="BS17" s="23" t="str" cm="1">
        <f t="array" aca="1" ref="BS17" ca="1">IF(INDEX($A$1:$AL$46,ROW(),BS$14)&gt;0,INDEX($A$1:$AL$46,ROW(),BS$14),"")</f>
        <v/>
      </c>
      <c r="BT17" s="23" t="str" cm="1">
        <f t="array" aca="1" ref="BT17" ca="1">IF(INDEX($A$1:$AL$46,ROW(),BT$14)&gt;0,INDEX($A$1:$AL$46,ROW(),BT$14),"")</f>
        <v/>
      </c>
      <c r="BU17" s="23" t="str" cm="1">
        <f t="array" aca="1" ref="BU17" ca="1">IF(INDEX($A$1:$AL$46,ROW(),BU$14)&gt;0,INDEX($A$1:$AL$46,ROW(),BU$14),"")</f>
        <v/>
      </c>
      <c r="BV17" s="23" t="str" cm="1">
        <f t="array" aca="1" ref="BV17" ca="1">IF(INDEX($A$1:$AL$46,ROW(),BV$14)&gt;0,INDEX($A$1:$AL$46,ROW(),BV$14),"")</f>
        <v/>
      </c>
      <c r="BW17" s="23" t="str" cm="1">
        <f t="array" aca="1" ref="BW17" ca="1">IF(INDEX($A$1:$AL$46,ROW(),BW$14)&gt;0,INDEX($A$1:$AL$46,ROW(),BW$14),"")</f>
        <v/>
      </c>
      <c r="BX17" s="23" t="str" cm="1">
        <f t="array" aca="1" ref="BX17" ca="1">IF(INDEX($A$1:$AL$46,ROW(),BX$14)&gt;0,INDEX($A$1:$AL$46,ROW(),BX$14),"")</f>
        <v/>
      </c>
      <c r="BY17" s="23" t="str" cm="1">
        <f t="array" aca="1" ref="BY17" ca="1">IF(INDEX($A$1:$AL$46,ROW(),BY$14)&gt;0,INDEX($A$1:$AL$46,ROW(),BY$14),"")</f>
        <v/>
      </c>
      <c r="CA17" s="23" t="str" cm="1">
        <f t="array" aca="1" ref="CA17" ca="1">IF(INDEX($A$1:$AL$46,ROW(),CA$14)&lt;0,INDEX($A$1:$AL$46,ROW(),CA$14),"")</f>
        <v/>
      </c>
      <c r="CB17" s="23" t="str" cm="1">
        <f t="array" aca="1" ref="CB17" ca="1">IF(INDEX($A$1:$AL$46,ROW(),CB$14)&lt;0,INDEX($A$1:$AL$46,ROW(),CB$14),"")</f>
        <v/>
      </c>
      <c r="CC17" s="23" t="str" cm="1">
        <f t="array" aca="1" ref="CC17" ca="1">IF(INDEX($A$1:$AL$46,ROW(),CC$14)&lt;0,INDEX($A$1:$AL$46,ROW(),CC$14),"")</f>
        <v/>
      </c>
      <c r="CD17" s="23" t="str" cm="1">
        <f t="array" aca="1" ref="CD17" ca="1">IF(INDEX($A$1:$AL$46,ROW(),CD$14)&lt;0,INDEX($A$1:$AL$46,ROW(),CD$14),"")</f>
        <v/>
      </c>
      <c r="CE17" s="23" t="str" cm="1">
        <f t="array" aca="1" ref="CE17" ca="1">IF(INDEX($A$1:$AL$46,ROW(),CE$14)&lt;0,INDEX($A$1:$AL$46,ROW(),CE$14),"")</f>
        <v/>
      </c>
      <c r="CF17" s="23" t="str" cm="1">
        <f t="array" aca="1" ref="CF17" ca="1">IF(INDEX($A$1:$AL$46,ROW(),CF$14)&lt;0,INDEX($A$1:$AL$46,ROW(),CF$14),"")</f>
        <v/>
      </c>
      <c r="CG17" s="23" t="str" cm="1">
        <f t="array" aca="1" ref="CG17" ca="1">IF(INDEX($A$1:$AL$46,ROW(),CG$14)&lt;0,INDEX($A$1:$AL$46,ROW(),CG$14),"")</f>
        <v/>
      </c>
      <c r="CH17" s="23" t="str" cm="1">
        <f t="array" aca="1" ref="CH17" ca="1">IF(INDEX($A$1:$AL$46,ROW(),CH$14)&lt;0,INDEX($A$1:$AL$46,ROW(),CH$14),"")</f>
        <v/>
      </c>
      <c r="CI17" s="23" t="str" cm="1">
        <f t="array" aca="1" ref="CI17" ca="1">IF(INDEX($A$1:$AL$46,ROW(),CI$14)&lt;0,INDEX($A$1:$AL$46,ROW(),CI$14),"")</f>
        <v/>
      </c>
      <c r="CJ17" s="23" t="str" cm="1">
        <f t="array" aca="1" ref="CJ17" ca="1">IF(INDEX($A$1:$AL$46,ROW(),CJ$14)&lt;0,INDEX($A$1:$AL$46,ROW(),CJ$14),"")</f>
        <v/>
      </c>
      <c r="CK17" s="23" t="str" cm="1">
        <f t="array" aca="1" ref="CK17" ca="1">IF(INDEX($A$1:$AL$46,ROW(),CK$14)&lt;0,INDEX($A$1:$AL$46,ROW(),CK$14),"")</f>
        <v/>
      </c>
      <c r="CL17" s="23" t="str" cm="1">
        <f t="array" aca="1" ref="CL17" ca="1">IF(INDEX($A$1:$AL$46,ROW(),CL$14)&lt;0,INDEX($A$1:$AL$46,ROW(),CL$14),"")</f>
        <v/>
      </c>
    </row>
    <row r="18" spans="1:90" s="2" customFormat="1" ht="15.75" x14ac:dyDescent="0.4">
      <c r="A18" s="6">
        <v>3</v>
      </c>
      <c r="B18" s="18">
        <f t="shared" ca="1" si="17"/>
        <v>0</v>
      </c>
      <c r="C18" s="19"/>
      <c r="D18" s="27"/>
      <c r="E18" s="24" t="str">
        <f ca="1">IF(OR(MONTH(DATE($B$1,E$1,$A18))&lt;&gt;E$1,_xlfn.XLOOKUP(DATE($B$1,E$1,$A18),祝祭日,祝祭日,"XXX",0,1)&lt;&gt;"XXX",WEEKDAY(DATE($B$1,E$1,$A18),2)&gt;5),"",SUMIFS(matsui[受渡金額],matsui[約定日],DATE(デイトレ集計!$B$1,デイトレ集計!E$1,デイトレ集計!$A18),matsui[商品区分],"株式"))</f>
        <v/>
      </c>
      <c r="F18" s="19"/>
      <c r="G18" s="27"/>
      <c r="H18" s="24">
        <f ca="1">IF(OR(MONTH(DATE($B$1,H$1,$A18))&lt;&gt;H$1,_xlfn.XLOOKUP(DATE($B$1,H$1,$A18),祝祭日,祝祭日,"XXX",0,1)&lt;&gt;"XXX",WEEKDAY(DATE($B$1,H$1,$A18),2)&gt;5),"",SUMIFS(matsui[受渡金額],matsui[約定日],DATE(デイトレ集計!$B$1,デイトレ集計!H$1,デイトレ集計!$A18),matsui[商品区分],"株式"))</f>
        <v>0</v>
      </c>
      <c r="I18" s="19"/>
      <c r="J18" s="27"/>
      <c r="K18" s="24">
        <f ca="1">IF(OR(MONTH(DATE($B$1,K$1,$A18))&lt;&gt;K$1,_xlfn.XLOOKUP(DATE($B$1,K$1,$A18),祝祭日,祝祭日,"XXX",0,1)&lt;&gt;"XXX",WEEKDAY(DATE($B$1,K$1,$A18),2)&gt;5),"",SUMIFS(matsui[受渡金額],matsui[約定日],DATE(デイトレ集計!$B$1,デイトレ集計!K$1,デイトレ集計!$A18),matsui[商品区分],"株式"))</f>
        <v>0</v>
      </c>
      <c r="L18" s="19"/>
      <c r="M18" s="27"/>
      <c r="N18" s="24">
        <f ca="1">IF(OR(MONTH(DATE($B$1,N$1,$A18))&lt;&gt;N$1,_xlfn.XLOOKUP(DATE($B$1,N$1,$A18),祝祭日,祝祭日,"XXX",0,1)&lt;&gt;"XXX",WEEKDAY(DATE($B$1,N$1,$A18),2)&gt;5),"",SUMIFS(matsui[受渡金額],matsui[約定日],DATE(デイトレ集計!$B$1,デイトレ集計!N$1,デイトレ集計!$A18),matsui[商品区分],"株式"))</f>
        <v>0</v>
      </c>
      <c r="O18" s="19"/>
      <c r="P18" s="27"/>
      <c r="Q18" s="24" t="str">
        <f ca="1">IF(OR(MONTH(DATE($B$1,Q$1,$A18))&lt;&gt;Q$1,_xlfn.XLOOKUP(DATE($B$1,Q$1,$A18),祝祭日,祝祭日,"XXX",0,1)&lt;&gt;"XXX",WEEKDAY(DATE($B$1,Q$1,$A18),2)&gt;5),"",SUMIFS(matsui[受渡金額],matsui[約定日],DATE(デイトレ集計!$B$1,デイトレ集計!Q$1,デイトレ集計!$A18),matsui[商品区分],"株式"))</f>
        <v/>
      </c>
      <c r="R18" s="19"/>
      <c r="S18" s="27"/>
      <c r="T18" s="24" t="str">
        <f ca="1">IF(OR(MONTH(DATE($B$1,T$1,$A18))&lt;&gt;T$1,_xlfn.XLOOKUP(DATE($B$1,T$1,$A18),祝祭日,祝祭日,"XXX",0,1)&lt;&gt;"XXX",WEEKDAY(DATE($B$1,T$1,$A18),2)&gt;5),"",SUMIFS(matsui[受渡金額],matsui[約定日],DATE(デイトレ集計!$B$1,デイトレ集計!T$1,デイトレ集計!$A18),matsui[商品区分],"株式"))</f>
        <v/>
      </c>
      <c r="U18" s="19"/>
      <c r="V18" s="27"/>
      <c r="W18" s="24">
        <f ca="1">IF(OR(MONTH(DATE($B$1,W$1,$A18))&lt;&gt;W$1,_xlfn.XLOOKUP(DATE($B$1,W$1,$A18),祝祭日,祝祭日,"XXX",0,1)&lt;&gt;"XXX",WEEKDAY(DATE($B$1,W$1,$A18),2)&gt;5),"",SUMIFS(matsui[受渡金額],matsui[約定日],DATE(デイトレ集計!$B$1,デイトレ集計!W$1,デイトレ集計!$A18),matsui[商品区分],"株式"))</f>
        <v>0</v>
      </c>
      <c r="X18" s="19"/>
      <c r="Y18" s="27"/>
      <c r="Z18" s="24">
        <f ca="1">IF(OR(MONTH(DATE($B$1,Z$1,$A18))&lt;&gt;Z$1,_xlfn.XLOOKUP(DATE($B$1,Z$1,$A18),祝祭日,祝祭日,"XXX",0,1)&lt;&gt;"XXX",WEEKDAY(DATE($B$1,Z$1,$A18),2)&gt;5),"",SUMIFS(matsui[受渡金額],matsui[約定日],DATE(デイトレ集計!$B$1,デイトレ集計!Z$1,デイトレ集計!$A18),matsui[商品区分],"株式"))</f>
        <v>0</v>
      </c>
      <c r="AA18" s="19"/>
      <c r="AB18" s="27"/>
      <c r="AC18" s="24" t="str">
        <f ca="1">IF(OR(MONTH(DATE($B$1,AC$1,$A18))&lt;&gt;AC$1,_xlfn.XLOOKUP(DATE($B$1,AC$1,$A18),祝祭日,祝祭日,"XXX",0,1)&lt;&gt;"XXX",WEEKDAY(DATE($B$1,AC$1,$A18),2)&gt;5),"",SUMIFS(matsui[受渡金額],matsui[約定日],DATE(デイトレ集計!$B$1,デイトレ集計!AC$1,デイトレ集計!$A18),matsui[商品区分],"株式"))</f>
        <v/>
      </c>
      <c r="AD18" s="19"/>
      <c r="AE18" s="27"/>
      <c r="AF18" s="24">
        <f ca="1">IF(OR(MONTH(DATE($B$1,AF$1,$A18))&lt;&gt;AF$1,_xlfn.XLOOKUP(DATE($B$1,AF$1,$A18),祝祭日,祝祭日,"XXX",0,1)&lt;&gt;"XXX",WEEKDAY(DATE($B$1,AF$1,$A18),2)&gt;5),"",SUMIFS(matsui[受渡金額],matsui[約定日],DATE(デイトレ集計!$B$1,デイトレ集計!AF$1,デイトレ集計!$A18),matsui[商品区分],"株式"))</f>
        <v>0</v>
      </c>
      <c r="AG18" s="19"/>
      <c r="AH18" s="27"/>
      <c r="AI18" s="24" t="str">
        <f ca="1">IF(OR(MONTH(DATE($B$1,AI$1,$A18))&lt;&gt;AI$1,_xlfn.XLOOKUP(DATE($B$1,AI$1,$A18),祝祭日,祝祭日,"XXX",0,1)&lt;&gt;"XXX",WEEKDAY(DATE($B$1,AI$1,$A18),2)&gt;5),"",SUMIFS(matsui[受渡金額],matsui[約定日],DATE(デイトレ集計!$B$1,デイトレ集計!AI$1,デイトレ集計!$A18),matsui[商品区分],"株式"))</f>
        <v/>
      </c>
      <c r="AJ18" s="19"/>
      <c r="AK18" s="27"/>
      <c r="AL18" s="27" t="str">
        <f ca="1">IF(OR(MONTH(DATE($B$1,AL$1,$A18))&lt;&gt;AL$1,_xlfn.XLOOKUP(DATE($B$1,AL$1,$A18),祝祭日,祝祭日,"XXX",0,1)&lt;&gt;"XXX",WEEKDAY(DATE($B$1,AL$1,$A18),2)&gt;5),"",SUMIFS(matsui[受渡金額],matsui[約定日],DATE(デイトレ集計!$B$1,デイトレ集計!AL$1,デイトレ集計!$A18),matsui[商品区分],"株式"))</f>
        <v/>
      </c>
      <c r="AN18" s="23">
        <f t="shared" ca="1" si="20"/>
        <v>0</v>
      </c>
      <c r="AO18" s="23">
        <f t="shared" ca="1" si="21"/>
        <v>0</v>
      </c>
      <c r="AP18" s="23">
        <f t="shared" ca="1" si="22"/>
        <v>0</v>
      </c>
      <c r="AQ18" s="23">
        <f t="shared" ca="1" si="23"/>
        <v>0</v>
      </c>
      <c r="AR18" s="23">
        <f t="shared" ca="1" si="24"/>
        <v>0</v>
      </c>
      <c r="AS18" s="23">
        <f t="shared" ca="1" si="25"/>
        <v>0</v>
      </c>
      <c r="AT18" s="23">
        <f t="shared" ca="1" si="26"/>
        <v>1400</v>
      </c>
      <c r="AU18" s="23">
        <f t="shared" ref="AU18:AU46" ca="1" si="32">AU17+IF(Z18="",0,Z18)</f>
        <v>-12900</v>
      </c>
      <c r="AV18" s="23">
        <f t="shared" ca="1" si="27"/>
        <v>-12900</v>
      </c>
      <c r="AW18" s="23">
        <f t="shared" ca="1" si="28"/>
        <v>-12900</v>
      </c>
      <c r="AX18" s="23">
        <f t="shared" ca="1" si="29"/>
        <v>-9900</v>
      </c>
      <c r="AY18" s="23">
        <f t="shared" ca="1" si="30"/>
        <v>-9900</v>
      </c>
      <c r="BA18" s="23">
        <f ca="1">BA17+IF(E18="",0,E18)</f>
        <v>0</v>
      </c>
      <c r="BB18" s="23">
        <f t="shared" ref="BB18:BB46" ca="1" si="33">BB17+IF(H18="",0,H18)</f>
        <v>0</v>
      </c>
      <c r="BC18" s="23">
        <f t="shared" ref="BC18:BC46" ca="1" si="34">BC17+IF(K18="",0,K18)</f>
        <v>0</v>
      </c>
      <c r="BD18" s="23">
        <f t="shared" ref="BD18:BD46" ca="1" si="35">BD17+IF(N18="",0,N18)</f>
        <v>0</v>
      </c>
      <c r="BE18" s="23">
        <f t="shared" ref="BE18:BE46" ca="1" si="36">BE17+IF(Q18="",0,Q18)</f>
        <v>0</v>
      </c>
      <c r="BF18" s="23">
        <f t="shared" ref="BF18:BF46" ca="1" si="37">BF17+IF(T18="",0,T18)</f>
        <v>0</v>
      </c>
      <c r="BG18" s="23">
        <f t="shared" ref="BG18:BG46" ca="1" si="38">BG17+IF(W18="",0,W18)</f>
        <v>0</v>
      </c>
      <c r="BH18" s="23">
        <f t="shared" ref="BH18:BH46" ca="1" si="39">BH17+IF(Z18="",0,Z18)</f>
        <v>0</v>
      </c>
      <c r="BI18" s="23">
        <f t="shared" ref="BI18:BI46" ca="1" si="40">BI17+IF(AC18="",0,AC18)</f>
        <v>0</v>
      </c>
      <c r="BJ18" s="23">
        <f t="shared" ref="BJ18:BJ46" ca="1" si="41">BJ17+IF(AF18="",0,AF18)</f>
        <v>0</v>
      </c>
      <c r="BK18" s="23">
        <f t="shared" ref="BK18:BK46" ca="1" si="42">BK17+IF(AI18="",0,AI18)</f>
        <v>0</v>
      </c>
      <c r="BL18" s="23">
        <f t="shared" ref="BL18:BL46" ca="1" si="43">BL17+IF(AL18="",0,AL18)</f>
        <v>0</v>
      </c>
      <c r="BN18" s="23" t="str" cm="1">
        <f t="array" aca="1" ref="BN18" ca="1">IF(INDEX($A$1:$AL$46,ROW(),BN$14)&gt;0,INDEX($A$1:$AL$46,ROW(),BN$14),"")</f>
        <v/>
      </c>
      <c r="BO18" s="23" t="str" cm="1">
        <f t="array" aca="1" ref="BO18" ca="1">IF(INDEX($A$1:$AL$46,ROW(),BO$14)&gt;0,INDEX($A$1:$AL$46,ROW(),BO$14),"")</f>
        <v/>
      </c>
      <c r="BP18" s="23" t="str" cm="1">
        <f t="array" aca="1" ref="BP18" ca="1">IF(INDEX($A$1:$AL$46,ROW(),BP$14)&gt;0,INDEX($A$1:$AL$46,ROW(),BP$14),"")</f>
        <v/>
      </c>
      <c r="BQ18" s="23" t="str" cm="1">
        <f t="array" aca="1" ref="BQ18" ca="1">IF(INDEX($A$1:$AL$46,ROW(),BQ$14)&gt;0,INDEX($A$1:$AL$46,ROW(),BQ$14),"")</f>
        <v/>
      </c>
      <c r="BR18" s="23" t="str" cm="1">
        <f t="array" aca="1" ref="BR18" ca="1">IF(INDEX($A$1:$AL$46,ROW(),BR$14)&gt;0,INDEX($A$1:$AL$46,ROW(),BR$14),"")</f>
        <v/>
      </c>
      <c r="BS18" s="23" t="str" cm="1">
        <f t="array" aca="1" ref="BS18" ca="1">IF(INDEX($A$1:$AL$46,ROW(),BS$14)&gt;0,INDEX($A$1:$AL$46,ROW(),BS$14),"")</f>
        <v/>
      </c>
      <c r="BT18" s="23" t="str" cm="1">
        <f t="array" aca="1" ref="BT18" ca="1">IF(INDEX($A$1:$AL$46,ROW(),BT$14)&gt;0,INDEX($A$1:$AL$46,ROW(),BT$14),"")</f>
        <v/>
      </c>
      <c r="BU18" s="23" t="str" cm="1">
        <f t="array" aca="1" ref="BU18" ca="1">IF(INDEX($A$1:$AL$46,ROW(),BU$14)&gt;0,INDEX($A$1:$AL$46,ROW(),BU$14),"")</f>
        <v/>
      </c>
      <c r="BV18" s="23" t="str" cm="1">
        <f t="array" aca="1" ref="BV18" ca="1">IF(INDEX($A$1:$AL$46,ROW(),BV$14)&gt;0,INDEX($A$1:$AL$46,ROW(),BV$14),"")</f>
        <v/>
      </c>
      <c r="BW18" s="23" t="str" cm="1">
        <f t="array" aca="1" ref="BW18" ca="1">IF(INDEX($A$1:$AL$46,ROW(),BW$14)&gt;0,INDEX($A$1:$AL$46,ROW(),BW$14),"")</f>
        <v/>
      </c>
      <c r="BX18" s="23" t="str" cm="1">
        <f t="array" aca="1" ref="BX18" ca="1">IF(INDEX($A$1:$AL$46,ROW(),BX$14)&gt;0,INDEX($A$1:$AL$46,ROW(),BX$14),"")</f>
        <v/>
      </c>
      <c r="BY18" s="23" t="str" cm="1">
        <f t="array" aca="1" ref="BY18" ca="1">IF(INDEX($A$1:$AL$46,ROW(),BY$14)&gt;0,INDEX($A$1:$AL$46,ROW(),BY$14),"")</f>
        <v/>
      </c>
      <c r="CA18" s="23" t="str" cm="1">
        <f t="array" aca="1" ref="CA18" ca="1">IF(INDEX($A$1:$AL$46,ROW(),CA$14)&lt;0,INDEX($A$1:$AL$46,ROW(),CA$14),"")</f>
        <v/>
      </c>
      <c r="CB18" s="23" t="str" cm="1">
        <f t="array" aca="1" ref="CB18" ca="1">IF(INDEX($A$1:$AL$46,ROW(),CB$14)&lt;0,INDEX($A$1:$AL$46,ROW(),CB$14),"")</f>
        <v/>
      </c>
      <c r="CC18" s="23" t="str" cm="1">
        <f t="array" aca="1" ref="CC18" ca="1">IF(INDEX($A$1:$AL$46,ROW(),CC$14)&lt;0,INDEX($A$1:$AL$46,ROW(),CC$14),"")</f>
        <v/>
      </c>
      <c r="CD18" s="23" t="str" cm="1">
        <f t="array" aca="1" ref="CD18" ca="1">IF(INDEX($A$1:$AL$46,ROW(),CD$14)&lt;0,INDEX($A$1:$AL$46,ROW(),CD$14),"")</f>
        <v/>
      </c>
      <c r="CE18" s="23" t="str" cm="1">
        <f t="array" aca="1" ref="CE18" ca="1">IF(INDEX($A$1:$AL$46,ROW(),CE$14)&lt;0,INDEX($A$1:$AL$46,ROW(),CE$14),"")</f>
        <v/>
      </c>
      <c r="CF18" s="23" t="str" cm="1">
        <f t="array" aca="1" ref="CF18" ca="1">IF(INDEX($A$1:$AL$46,ROW(),CF$14)&lt;0,INDEX($A$1:$AL$46,ROW(),CF$14),"")</f>
        <v/>
      </c>
      <c r="CG18" s="23" t="str" cm="1">
        <f t="array" aca="1" ref="CG18" ca="1">IF(INDEX($A$1:$AL$46,ROW(),CG$14)&lt;0,INDEX($A$1:$AL$46,ROW(),CG$14),"")</f>
        <v/>
      </c>
      <c r="CH18" s="23" t="str" cm="1">
        <f t="array" aca="1" ref="CH18" ca="1">IF(INDEX($A$1:$AL$46,ROW(),CH$14)&lt;0,INDEX($A$1:$AL$46,ROW(),CH$14),"")</f>
        <v/>
      </c>
      <c r="CI18" s="23" t="str" cm="1">
        <f t="array" aca="1" ref="CI18" ca="1">IF(INDEX($A$1:$AL$46,ROW(),CI$14)&lt;0,INDEX($A$1:$AL$46,ROW(),CI$14),"")</f>
        <v/>
      </c>
      <c r="CJ18" s="23" t="str" cm="1">
        <f t="array" aca="1" ref="CJ18" ca="1">IF(INDEX($A$1:$AL$46,ROW(),CJ$14)&lt;0,INDEX($A$1:$AL$46,ROW(),CJ$14),"")</f>
        <v/>
      </c>
      <c r="CK18" s="23" t="str" cm="1">
        <f t="array" aca="1" ref="CK18" ca="1">IF(INDEX($A$1:$AL$46,ROW(),CK$14)&lt;0,INDEX($A$1:$AL$46,ROW(),CK$14),"")</f>
        <v/>
      </c>
      <c r="CL18" s="23" t="str" cm="1">
        <f t="array" aca="1" ref="CL18" ca="1">IF(INDEX($A$1:$AL$46,ROW(),CL$14)&lt;0,INDEX($A$1:$AL$46,ROW(),CL$14),"")</f>
        <v/>
      </c>
    </row>
    <row r="19" spans="1:90" s="2" customFormat="1" ht="15.75" x14ac:dyDescent="0.4">
      <c r="A19" s="6">
        <v>4</v>
      </c>
      <c r="B19" s="18">
        <f t="shared" ca="1" si="17"/>
        <v>0</v>
      </c>
      <c r="C19" s="19"/>
      <c r="D19" s="27"/>
      <c r="E19" s="24">
        <f ca="1">IF(OR(MONTH(DATE($B$1,E$1,$A19))&lt;&gt;E$1,_xlfn.XLOOKUP(DATE($B$1,E$1,$A19),祝祭日,祝祭日,"XXX",0,1)&lt;&gt;"XXX",WEEKDAY(DATE($B$1,E$1,$A19),2)&gt;5),"",SUMIFS(matsui[受渡金額],matsui[約定日],DATE(デイトレ集計!$B$1,デイトレ集計!E$1,デイトレ集計!$A19),matsui[商品区分],"株式"))</f>
        <v>0</v>
      </c>
      <c r="F19" s="19"/>
      <c r="G19" s="27"/>
      <c r="H19" s="24" t="str">
        <f ca="1">IF(OR(MONTH(DATE($B$1,H$1,$A19))&lt;&gt;H$1,_xlfn.XLOOKUP(DATE($B$1,H$1,$A19),祝祭日,祝祭日,"XXX",0,1)&lt;&gt;"XXX",WEEKDAY(DATE($B$1,H$1,$A19),2)&gt;5),"",SUMIFS(matsui[受渡金額],matsui[約定日],DATE(デイトレ集計!$B$1,デイトレ集計!H$1,デイトレ集計!$A19),matsui[商品区分],"株式"))</f>
        <v/>
      </c>
      <c r="I19" s="19"/>
      <c r="J19" s="27"/>
      <c r="K19" s="24" t="str">
        <f ca="1">IF(OR(MONTH(DATE($B$1,K$1,$A19))&lt;&gt;K$1,_xlfn.XLOOKUP(DATE($B$1,K$1,$A19),祝祭日,祝祭日,"XXX",0,1)&lt;&gt;"XXX",WEEKDAY(DATE($B$1,K$1,$A19),2)&gt;5),"",SUMIFS(matsui[受渡金額],matsui[約定日],DATE(デイトレ集計!$B$1,デイトレ集計!K$1,デイトレ集計!$A19),matsui[商品区分],"株式"))</f>
        <v/>
      </c>
      <c r="L19" s="19"/>
      <c r="M19" s="27"/>
      <c r="N19" s="24">
        <f ca="1">IF(OR(MONTH(DATE($B$1,N$1,$A19))&lt;&gt;N$1,_xlfn.XLOOKUP(DATE($B$1,N$1,$A19),祝祭日,祝祭日,"XXX",0,1)&lt;&gt;"XXX",WEEKDAY(DATE($B$1,N$1,$A19),2)&gt;5),"",SUMIFS(matsui[受渡金額],matsui[約定日],DATE(デイトレ集計!$B$1,デイトレ集計!N$1,デイトレ集計!$A19),matsui[商品区分],"株式"))</f>
        <v>0</v>
      </c>
      <c r="O19" s="19"/>
      <c r="P19" s="27"/>
      <c r="Q19" s="24" t="str">
        <f ca="1">IF(OR(MONTH(DATE($B$1,Q$1,$A19))&lt;&gt;Q$1,_xlfn.XLOOKUP(DATE($B$1,Q$1,$A19),祝祭日,祝祭日,"XXX",0,1)&lt;&gt;"XXX",WEEKDAY(DATE($B$1,Q$1,$A19),2)&gt;5),"",SUMIFS(matsui[受渡金額],matsui[約定日],DATE(デイトレ集計!$B$1,デイトレ集計!Q$1,デイトレ集計!$A19),matsui[商品区分],"株式"))</f>
        <v/>
      </c>
      <c r="R19" s="19"/>
      <c r="S19" s="27"/>
      <c r="T19" s="24" t="str">
        <f ca="1">IF(OR(MONTH(DATE($B$1,T$1,$A19))&lt;&gt;T$1,_xlfn.XLOOKUP(DATE($B$1,T$1,$A19),祝祭日,祝祭日,"XXX",0,1)&lt;&gt;"XXX",WEEKDAY(DATE($B$1,T$1,$A19),2)&gt;5),"",SUMIFS(matsui[受渡金額],matsui[約定日],DATE(デイトレ集計!$B$1,デイトレ集計!T$1,デイトレ集計!$A19),matsui[商品区分],"株式"))</f>
        <v/>
      </c>
      <c r="U19" s="19"/>
      <c r="V19" s="27"/>
      <c r="W19" s="24">
        <f ca="1">IF(OR(MONTH(DATE($B$1,W$1,$A19))&lt;&gt;W$1,_xlfn.XLOOKUP(DATE($B$1,W$1,$A19),祝祭日,祝祭日,"XXX",0,1)&lt;&gt;"XXX",WEEKDAY(DATE($B$1,W$1,$A19),2)&gt;5),"",SUMIFS(matsui[受渡金額],matsui[約定日],DATE(デイトレ集計!$B$1,デイトレ集計!W$1,デイトレ集計!$A19),matsui[商品区分],"株式"))</f>
        <v>0</v>
      </c>
      <c r="X19" s="19"/>
      <c r="Y19" s="27"/>
      <c r="Z19" s="24">
        <f ca="1">IF(OR(MONTH(DATE($B$1,Z$1,$A19))&lt;&gt;Z$1,_xlfn.XLOOKUP(DATE($B$1,Z$1,$A19),祝祭日,祝祭日,"XXX",0,1)&lt;&gt;"XXX",WEEKDAY(DATE($B$1,Z$1,$A19),2)&gt;5),"",SUMIFS(matsui[受渡金額],matsui[約定日],DATE(デイトレ集計!$B$1,デイトレ集計!Z$1,デイトレ集計!$A19),matsui[商品区分],"株式"))</f>
        <v>0</v>
      </c>
      <c r="AA19" s="19"/>
      <c r="AB19" s="27"/>
      <c r="AC19" s="24">
        <f ca="1">IF(OR(MONTH(DATE($B$1,AC$1,$A19))&lt;&gt;AC$1,_xlfn.XLOOKUP(DATE($B$1,AC$1,$A19),祝祭日,祝祭日,"XXX",0,1)&lt;&gt;"XXX",WEEKDAY(DATE($B$1,AC$1,$A19),2)&gt;5),"",SUMIFS(matsui[受渡金額],matsui[約定日],DATE(デイトレ集計!$B$1,デイトレ集計!AC$1,デイトレ集計!$A19),matsui[商品区分],"株式"))</f>
        <v>0</v>
      </c>
      <c r="AD19" s="19"/>
      <c r="AE19" s="27"/>
      <c r="AF19" s="24">
        <f ca="1">IF(OR(MONTH(DATE($B$1,AF$1,$A19))&lt;&gt;AF$1,_xlfn.XLOOKUP(DATE($B$1,AF$1,$A19),祝祭日,祝祭日,"XXX",0,1)&lt;&gt;"XXX",WEEKDAY(DATE($B$1,AF$1,$A19),2)&gt;5),"",SUMIFS(matsui[受渡金額],matsui[約定日],DATE(デイトレ集計!$B$1,デイトレ集計!AF$1,デイトレ集計!$A19),matsui[商品区分],"株式"))</f>
        <v>0</v>
      </c>
      <c r="AG19" s="19"/>
      <c r="AH19" s="27"/>
      <c r="AI19" s="24" t="str">
        <f ca="1">IF(OR(MONTH(DATE($B$1,AI$1,$A19))&lt;&gt;AI$1,_xlfn.XLOOKUP(DATE($B$1,AI$1,$A19),祝祭日,祝祭日,"XXX",0,1)&lt;&gt;"XXX",WEEKDAY(DATE($B$1,AI$1,$A19),2)&gt;5),"",SUMIFS(matsui[受渡金額],matsui[約定日],DATE(デイトレ集計!$B$1,デイトレ集計!AI$1,デイトレ集計!$A19),matsui[商品区分],"株式"))</f>
        <v/>
      </c>
      <c r="AJ19" s="19"/>
      <c r="AK19" s="27"/>
      <c r="AL19" s="27">
        <f ca="1">IF(OR(MONTH(DATE($B$1,AL$1,$A19))&lt;&gt;AL$1,_xlfn.XLOOKUP(DATE($B$1,AL$1,$A19),祝祭日,祝祭日,"XXX",0,1)&lt;&gt;"XXX",WEEKDAY(DATE($B$1,AL$1,$A19),2)&gt;5),"",SUMIFS(matsui[受渡金額],matsui[約定日],DATE(デイトレ集計!$B$1,デイトレ集計!AL$1,デイトレ集計!$A19),matsui[商品区分],"株式"))</f>
        <v>0</v>
      </c>
      <c r="AN19" s="23">
        <f t="shared" ca="1" si="20"/>
        <v>0</v>
      </c>
      <c r="AO19" s="23">
        <f t="shared" ca="1" si="21"/>
        <v>0</v>
      </c>
      <c r="AP19" s="23">
        <f t="shared" ca="1" si="22"/>
        <v>0</v>
      </c>
      <c r="AQ19" s="23">
        <f t="shared" ca="1" si="23"/>
        <v>0</v>
      </c>
      <c r="AR19" s="23">
        <f t="shared" ca="1" si="24"/>
        <v>0</v>
      </c>
      <c r="AS19" s="23">
        <f t="shared" ca="1" si="25"/>
        <v>0</v>
      </c>
      <c r="AT19" s="23">
        <f t="shared" ca="1" si="26"/>
        <v>1400</v>
      </c>
      <c r="AU19" s="23">
        <f t="shared" ca="1" si="32"/>
        <v>-12900</v>
      </c>
      <c r="AV19" s="23">
        <f t="shared" ca="1" si="27"/>
        <v>-12900</v>
      </c>
      <c r="AW19" s="23">
        <f t="shared" ca="1" si="28"/>
        <v>-12900</v>
      </c>
      <c r="AX19" s="23">
        <f t="shared" ca="1" si="29"/>
        <v>-9900</v>
      </c>
      <c r="AY19" s="23">
        <f t="shared" ca="1" si="30"/>
        <v>-9900</v>
      </c>
      <c r="BA19" s="23">
        <f t="shared" ref="BA19:BA46" ca="1" si="44">BA18+IF(E19="",0,E19)</f>
        <v>0</v>
      </c>
      <c r="BB19" s="23">
        <f t="shared" ca="1" si="33"/>
        <v>0</v>
      </c>
      <c r="BC19" s="23">
        <f t="shared" ca="1" si="34"/>
        <v>0</v>
      </c>
      <c r="BD19" s="23">
        <f t="shared" ca="1" si="35"/>
        <v>0</v>
      </c>
      <c r="BE19" s="23">
        <f t="shared" ca="1" si="36"/>
        <v>0</v>
      </c>
      <c r="BF19" s="23">
        <f t="shared" ca="1" si="37"/>
        <v>0</v>
      </c>
      <c r="BG19" s="23">
        <f t="shared" ca="1" si="38"/>
        <v>0</v>
      </c>
      <c r="BH19" s="23">
        <f t="shared" ca="1" si="39"/>
        <v>0</v>
      </c>
      <c r="BI19" s="23">
        <f t="shared" ca="1" si="40"/>
        <v>0</v>
      </c>
      <c r="BJ19" s="23">
        <f t="shared" ca="1" si="41"/>
        <v>0</v>
      </c>
      <c r="BK19" s="23">
        <f t="shared" ca="1" si="42"/>
        <v>0</v>
      </c>
      <c r="BL19" s="23">
        <f t="shared" ca="1" si="43"/>
        <v>0</v>
      </c>
      <c r="BN19" s="23" t="str" cm="1">
        <f t="array" aca="1" ref="BN19" ca="1">IF(INDEX($A$1:$AL$46,ROW(),BN$14)&gt;0,INDEX($A$1:$AL$46,ROW(),BN$14),"")</f>
        <v/>
      </c>
      <c r="BO19" s="23" t="str" cm="1">
        <f t="array" aca="1" ref="BO19" ca="1">IF(INDEX($A$1:$AL$46,ROW(),BO$14)&gt;0,INDEX($A$1:$AL$46,ROW(),BO$14),"")</f>
        <v/>
      </c>
      <c r="BP19" s="23" t="str" cm="1">
        <f t="array" aca="1" ref="BP19" ca="1">IF(INDEX($A$1:$AL$46,ROW(),BP$14)&gt;0,INDEX($A$1:$AL$46,ROW(),BP$14),"")</f>
        <v/>
      </c>
      <c r="BQ19" s="23" t="str" cm="1">
        <f t="array" aca="1" ref="BQ19" ca="1">IF(INDEX($A$1:$AL$46,ROW(),BQ$14)&gt;0,INDEX($A$1:$AL$46,ROW(),BQ$14),"")</f>
        <v/>
      </c>
      <c r="BR19" s="23" t="str" cm="1">
        <f t="array" aca="1" ref="BR19" ca="1">IF(INDEX($A$1:$AL$46,ROW(),BR$14)&gt;0,INDEX($A$1:$AL$46,ROW(),BR$14),"")</f>
        <v/>
      </c>
      <c r="BS19" s="23" t="str" cm="1">
        <f t="array" aca="1" ref="BS19" ca="1">IF(INDEX($A$1:$AL$46,ROW(),BS$14)&gt;0,INDEX($A$1:$AL$46,ROW(),BS$14),"")</f>
        <v/>
      </c>
      <c r="BT19" s="23" t="str" cm="1">
        <f t="array" aca="1" ref="BT19" ca="1">IF(INDEX($A$1:$AL$46,ROW(),BT$14)&gt;0,INDEX($A$1:$AL$46,ROW(),BT$14),"")</f>
        <v/>
      </c>
      <c r="BU19" s="23" t="str" cm="1">
        <f t="array" aca="1" ref="BU19" ca="1">IF(INDEX($A$1:$AL$46,ROW(),BU$14)&gt;0,INDEX($A$1:$AL$46,ROW(),BU$14),"")</f>
        <v/>
      </c>
      <c r="BV19" s="23" t="str" cm="1">
        <f t="array" aca="1" ref="BV19" ca="1">IF(INDEX($A$1:$AL$46,ROW(),BV$14)&gt;0,INDEX($A$1:$AL$46,ROW(),BV$14),"")</f>
        <v/>
      </c>
      <c r="BW19" s="23" t="str" cm="1">
        <f t="array" aca="1" ref="BW19" ca="1">IF(INDEX($A$1:$AL$46,ROW(),BW$14)&gt;0,INDEX($A$1:$AL$46,ROW(),BW$14),"")</f>
        <v/>
      </c>
      <c r="BX19" s="23" t="str" cm="1">
        <f t="array" aca="1" ref="BX19" ca="1">IF(INDEX($A$1:$AL$46,ROW(),BX$14)&gt;0,INDEX($A$1:$AL$46,ROW(),BX$14),"")</f>
        <v/>
      </c>
      <c r="BY19" s="23" t="str" cm="1">
        <f t="array" aca="1" ref="BY19" ca="1">IF(INDEX($A$1:$AL$46,ROW(),BY$14)&gt;0,INDEX($A$1:$AL$46,ROW(),BY$14),"")</f>
        <v/>
      </c>
      <c r="CA19" s="23" t="str" cm="1">
        <f t="array" aca="1" ref="CA19" ca="1">IF(INDEX($A$1:$AL$46,ROW(),CA$14)&lt;0,INDEX($A$1:$AL$46,ROW(),CA$14),"")</f>
        <v/>
      </c>
      <c r="CB19" s="23" t="str" cm="1">
        <f t="array" aca="1" ref="CB19" ca="1">IF(INDEX($A$1:$AL$46,ROW(),CB$14)&lt;0,INDEX($A$1:$AL$46,ROW(),CB$14),"")</f>
        <v/>
      </c>
      <c r="CC19" s="23" t="str" cm="1">
        <f t="array" aca="1" ref="CC19" ca="1">IF(INDEX($A$1:$AL$46,ROW(),CC$14)&lt;0,INDEX($A$1:$AL$46,ROW(),CC$14),"")</f>
        <v/>
      </c>
      <c r="CD19" s="23" t="str" cm="1">
        <f t="array" aca="1" ref="CD19" ca="1">IF(INDEX($A$1:$AL$46,ROW(),CD$14)&lt;0,INDEX($A$1:$AL$46,ROW(),CD$14),"")</f>
        <v/>
      </c>
      <c r="CE19" s="23" t="str" cm="1">
        <f t="array" aca="1" ref="CE19" ca="1">IF(INDEX($A$1:$AL$46,ROW(),CE$14)&lt;0,INDEX($A$1:$AL$46,ROW(),CE$14),"")</f>
        <v/>
      </c>
      <c r="CF19" s="23" t="str" cm="1">
        <f t="array" aca="1" ref="CF19" ca="1">IF(INDEX($A$1:$AL$46,ROW(),CF$14)&lt;0,INDEX($A$1:$AL$46,ROW(),CF$14),"")</f>
        <v/>
      </c>
      <c r="CG19" s="23" t="str" cm="1">
        <f t="array" aca="1" ref="CG19" ca="1">IF(INDEX($A$1:$AL$46,ROW(),CG$14)&lt;0,INDEX($A$1:$AL$46,ROW(),CG$14),"")</f>
        <v/>
      </c>
      <c r="CH19" s="23" t="str" cm="1">
        <f t="array" aca="1" ref="CH19" ca="1">IF(INDEX($A$1:$AL$46,ROW(),CH$14)&lt;0,INDEX($A$1:$AL$46,ROW(),CH$14),"")</f>
        <v/>
      </c>
      <c r="CI19" s="23" t="str" cm="1">
        <f t="array" aca="1" ref="CI19" ca="1">IF(INDEX($A$1:$AL$46,ROW(),CI$14)&lt;0,INDEX($A$1:$AL$46,ROW(),CI$14),"")</f>
        <v/>
      </c>
      <c r="CJ19" s="23" t="str" cm="1">
        <f t="array" aca="1" ref="CJ19" ca="1">IF(INDEX($A$1:$AL$46,ROW(),CJ$14)&lt;0,INDEX($A$1:$AL$46,ROW(),CJ$14),"")</f>
        <v/>
      </c>
      <c r="CK19" s="23" t="str" cm="1">
        <f t="array" aca="1" ref="CK19" ca="1">IF(INDEX($A$1:$AL$46,ROW(),CK$14)&lt;0,INDEX($A$1:$AL$46,ROW(),CK$14),"")</f>
        <v/>
      </c>
      <c r="CL19" s="23" t="str" cm="1">
        <f t="array" aca="1" ref="CL19" ca="1">IF(INDEX($A$1:$AL$46,ROW(),CL$14)&lt;0,INDEX($A$1:$AL$46,ROW(),CL$14),"")</f>
        <v/>
      </c>
    </row>
    <row r="20" spans="1:90" s="2" customFormat="1" ht="15.75" x14ac:dyDescent="0.4">
      <c r="A20" s="6">
        <v>5</v>
      </c>
      <c r="B20" s="18">
        <f t="shared" ca="1" si="17"/>
        <v>0</v>
      </c>
      <c r="C20" s="19"/>
      <c r="D20" s="27"/>
      <c r="E20" s="24">
        <f ca="1">IF(OR(MONTH(DATE($B$1,E$1,$A20))&lt;&gt;E$1,_xlfn.XLOOKUP(DATE($B$1,E$1,$A20),祝祭日,祝祭日,"XXX",0,1)&lt;&gt;"XXX",WEEKDAY(DATE($B$1,E$1,$A20),2)&gt;5),"",SUMIFS(matsui[受渡金額],matsui[約定日],DATE(デイトレ集計!$B$1,デイトレ集計!E$1,デイトレ集計!$A20),matsui[商品区分],"株式"))</f>
        <v>0</v>
      </c>
      <c r="F20" s="19"/>
      <c r="G20" s="27"/>
      <c r="H20" s="24" t="str">
        <f ca="1">IF(OR(MONTH(DATE($B$1,H$1,$A20))&lt;&gt;H$1,_xlfn.XLOOKUP(DATE($B$1,H$1,$A20),祝祭日,祝祭日,"XXX",0,1)&lt;&gt;"XXX",WEEKDAY(DATE($B$1,H$1,$A20),2)&gt;5),"",SUMIFS(matsui[受渡金額],matsui[約定日],DATE(デイトレ集計!$B$1,デイトレ集計!H$1,デイトレ集計!$A20),matsui[商品区分],"株式"))</f>
        <v/>
      </c>
      <c r="I20" s="19"/>
      <c r="J20" s="27"/>
      <c r="K20" s="24" t="str">
        <f ca="1">IF(OR(MONTH(DATE($B$1,K$1,$A20))&lt;&gt;K$1,_xlfn.XLOOKUP(DATE($B$1,K$1,$A20),祝祭日,祝祭日,"XXX",0,1)&lt;&gt;"XXX",WEEKDAY(DATE($B$1,K$1,$A20),2)&gt;5),"",SUMIFS(matsui[受渡金額],matsui[約定日],DATE(デイトレ集計!$B$1,デイトレ集計!K$1,デイトレ集計!$A20),matsui[商品区分],"株式"))</f>
        <v/>
      </c>
      <c r="L20" s="19"/>
      <c r="M20" s="27"/>
      <c r="N20" s="24">
        <f ca="1">IF(OR(MONTH(DATE($B$1,N$1,$A20))&lt;&gt;N$1,_xlfn.XLOOKUP(DATE($B$1,N$1,$A20),祝祭日,祝祭日,"XXX",0,1)&lt;&gt;"XXX",WEEKDAY(DATE($B$1,N$1,$A20),2)&gt;5),"",SUMIFS(matsui[受渡金額],matsui[約定日],DATE(デイトレ集計!$B$1,デイトレ集計!N$1,デイトレ集計!$A20),matsui[商品区分],"株式"))</f>
        <v>0</v>
      </c>
      <c r="O20" s="19"/>
      <c r="P20" s="27"/>
      <c r="Q20" s="24" t="str">
        <f ca="1">IF(OR(MONTH(DATE($B$1,Q$1,$A20))&lt;&gt;Q$1,_xlfn.XLOOKUP(DATE($B$1,Q$1,$A20),祝祭日,祝祭日,"XXX",0,1)&lt;&gt;"XXX",WEEKDAY(DATE($B$1,Q$1,$A20),2)&gt;5),"",SUMIFS(matsui[受渡金額],matsui[約定日],DATE(デイトレ集計!$B$1,デイトレ集計!Q$1,デイトレ集計!$A20),matsui[商品区分],"株式"))</f>
        <v/>
      </c>
      <c r="R20" s="19"/>
      <c r="S20" s="27"/>
      <c r="T20" s="24">
        <f ca="1">IF(OR(MONTH(DATE($B$1,T$1,$A20))&lt;&gt;T$1,_xlfn.XLOOKUP(DATE($B$1,T$1,$A20),祝祭日,祝祭日,"XXX",0,1)&lt;&gt;"XXX",WEEKDAY(DATE($B$1,T$1,$A20),2)&gt;5),"",SUMIFS(matsui[受渡金額],matsui[約定日],DATE(デイトレ集計!$B$1,デイトレ集計!T$1,デイトレ集計!$A20),matsui[商品区分],"株式"))</f>
        <v>0</v>
      </c>
      <c r="U20" s="19"/>
      <c r="V20" s="27"/>
      <c r="W20" s="24">
        <f ca="1">IF(OR(MONTH(DATE($B$1,W$1,$A20))&lt;&gt;W$1,_xlfn.XLOOKUP(DATE($B$1,W$1,$A20),祝祭日,祝祭日,"XXX",0,1)&lt;&gt;"XXX",WEEKDAY(DATE($B$1,W$1,$A20),2)&gt;5),"",SUMIFS(matsui[受渡金額],matsui[約定日],DATE(デイトレ集計!$B$1,デイトレ集計!W$1,デイトレ集計!$A20),matsui[商品区分],"株式"))</f>
        <v>0</v>
      </c>
      <c r="X20" s="19"/>
      <c r="Y20" s="27"/>
      <c r="Z20" s="24" t="str">
        <f ca="1">IF(OR(MONTH(DATE($B$1,Z$1,$A20))&lt;&gt;Z$1,_xlfn.XLOOKUP(DATE($B$1,Z$1,$A20),祝祭日,祝祭日,"XXX",0,1)&lt;&gt;"XXX",WEEKDAY(DATE($B$1,Z$1,$A20),2)&gt;5),"",SUMIFS(matsui[受渡金額],matsui[約定日],DATE(デイトレ集計!$B$1,デイトレ集計!Z$1,デイトレ集計!$A20),matsui[商品区分],"株式"))</f>
        <v/>
      </c>
      <c r="AA20" s="19"/>
      <c r="AB20" s="27"/>
      <c r="AC20" s="24">
        <f ca="1">IF(OR(MONTH(DATE($B$1,AC$1,$A20))&lt;&gt;AC$1,_xlfn.XLOOKUP(DATE($B$1,AC$1,$A20),祝祭日,祝祭日,"XXX",0,1)&lt;&gt;"XXX",WEEKDAY(DATE($B$1,AC$1,$A20),2)&gt;5),"",SUMIFS(matsui[受渡金額],matsui[約定日],DATE(デイトレ集計!$B$1,デイトレ集計!AC$1,デイトレ集計!$A20),matsui[商品区分],"株式"))</f>
        <v>0</v>
      </c>
      <c r="AD20" s="19"/>
      <c r="AE20" s="27"/>
      <c r="AF20" s="24">
        <f ca="1">IF(OR(MONTH(DATE($B$1,AF$1,$A20))&lt;&gt;AF$1,_xlfn.XLOOKUP(DATE($B$1,AF$1,$A20),祝祭日,祝祭日,"XXX",0,1)&lt;&gt;"XXX",WEEKDAY(DATE($B$1,AF$1,$A20),2)&gt;5),"",SUMIFS(matsui[受渡金額],matsui[約定日],DATE(デイトレ集計!$B$1,デイトレ集計!AF$1,デイトレ集計!$A20),matsui[商品区分],"株式"))</f>
        <v>0</v>
      </c>
      <c r="AG20" s="19"/>
      <c r="AH20" s="27"/>
      <c r="AI20" s="24" t="str">
        <f ca="1">IF(OR(MONTH(DATE($B$1,AI$1,$A20))&lt;&gt;AI$1,_xlfn.XLOOKUP(DATE($B$1,AI$1,$A20),祝祭日,祝祭日,"XXX",0,1)&lt;&gt;"XXX",WEEKDAY(DATE($B$1,AI$1,$A20),2)&gt;5),"",SUMIFS(matsui[受渡金額],matsui[約定日],DATE(デイトレ集計!$B$1,デイトレ集計!AI$1,デイトレ集計!$A20),matsui[商品区分],"株式"))</f>
        <v/>
      </c>
      <c r="AJ20" s="19"/>
      <c r="AK20" s="27"/>
      <c r="AL20" s="27">
        <f ca="1">IF(OR(MONTH(DATE($B$1,AL$1,$A20))&lt;&gt;AL$1,_xlfn.XLOOKUP(DATE($B$1,AL$1,$A20),祝祭日,祝祭日,"XXX",0,1)&lt;&gt;"XXX",WEEKDAY(DATE($B$1,AL$1,$A20),2)&gt;5),"",SUMIFS(matsui[受渡金額],matsui[約定日],DATE(デイトレ集計!$B$1,デイトレ集計!AL$1,デイトレ集計!$A20),matsui[商品区分],"株式"))</f>
        <v>0</v>
      </c>
      <c r="AN20" s="23">
        <f t="shared" ca="1" si="20"/>
        <v>0</v>
      </c>
      <c r="AO20" s="23">
        <f t="shared" ca="1" si="21"/>
        <v>0</v>
      </c>
      <c r="AP20" s="23">
        <f t="shared" ca="1" si="22"/>
        <v>0</v>
      </c>
      <c r="AQ20" s="23">
        <f t="shared" ca="1" si="23"/>
        <v>0</v>
      </c>
      <c r="AR20" s="23">
        <f t="shared" ca="1" si="24"/>
        <v>0</v>
      </c>
      <c r="AS20" s="23">
        <f t="shared" ca="1" si="25"/>
        <v>0</v>
      </c>
      <c r="AT20" s="23">
        <f t="shared" ca="1" si="26"/>
        <v>1400</v>
      </c>
      <c r="AU20" s="23">
        <f t="shared" ca="1" si="32"/>
        <v>-12900</v>
      </c>
      <c r="AV20" s="23">
        <f t="shared" ca="1" si="27"/>
        <v>-12900</v>
      </c>
      <c r="AW20" s="23">
        <f t="shared" ca="1" si="28"/>
        <v>-12900</v>
      </c>
      <c r="AX20" s="23">
        <f t="shared" ca="1" si="29"/>
        <v>-9900</v>
      </c>
      <c r="AY20" s="23">
        <f t="shared" ca="1" si="30"/>
        <v>-9900</v>
      </c>
      <c r="BA20" s="23">
        <f t="shared" ca="1" si="44"/>
        <v>0</v>
      </c>
      <c r="BB20" s="23">
        <f t="shared" ca="1" si="33"/>
        <v>0</v>
      </c>
      <c r="BC20" s="23">
        <f t="shared" ca="1" si="34"/>
        <v>0</v>
      </c>
      <c r="BD20" s="23">
        <f t="shared" ca="1" si="35"/>
        <v>0</v>
      </c>
      <c r="BE20" s="23">
        <f t="shared" ca="1" si="36"/>
        <v>0</v>
      </c>
      <c r="BF20" s="23">
        <f t="shared" ca="1" si="37"/>
        <v>0</v>
      </c>
      <c r="BG20" s="23">
        <f t="shared" ca="1" si="38"/>
        <v>0</v>
      </c>
      <c r="BH20" s="23">
        <f t="shared" ca="1" si="39"/>
        <v>0</v>
      </c>
      <c r="BI20" s="23">
        <f t="shared" ca="1" si="40"/>
        <v>0</v>
      </c>
      <c r="BJ20" s="23">
        <f t="shared" ca="1" si="41"/>
        <v>0</v>
      </c>
      <c r="BK20" s="23">
        <f t="shared" ca="1" si="42"/>
        <v>0</v>
      </c>
      <c r="BL20" s="23">
        <f t="shared" ca="1" si="43"/>
        <v>0</v>
      </c>
      <c r="BN20" s="23" t="str" cm="1">
        <f t="array" aca="1" ref="BN20" ca="1">IF(INDEX($A$1:$AL$46,ROW(),BN$14)&gt;0,INDEX($A$1:$AL$46,ROW(),BN$14),"")</f>
        <v/>
      </c>
      <c r="BO20" s="23" t="str" cm="1">
        <f t="array" aca="1" ref="BO20" ca="1">IF(INDEX($A$1:$AL$46,ROW(),BO$14)&gt;0,INDEX($A$1:$AL$46,ROW(),BO$14),"")</f>
        <v/>
      </c>
      <c r="BP20" s="23" t="str" cm="1">
        <f t="array" aca="1" ref="BP20" ca="1">IF(INDEX($A$1:$AL$46,ROW(),BP$14)&gt;0,INDEX($A$1:$AL$46,ROW(),BP$14),"")</f>
        <v/>
      </c>
      <c r="BQ20" s="23" t="str" cm="1">
        <f t="array" aca="1" ref="BQ20" ca="1">IF(INDEX($A$1:$AL$46,ROW(),BQ$14)&gt;0,INDEX($A$1:$AL$46,ROW(),BQ$14),"")</f>
        <v/>
      </c>
      <c r="BR20" s="23" t="str" cm="1">
        <f t="array" aca="1" ref="BR20" ca="1">IF(INDEX($A$1:$AL$46,ROW(),BR$14)&gt;0,INDEX($A$1:$AL$46,ROW(),BR$14),"")</f>
        <v/>
      </c>
      <c r="BS20" s="23" t="str" cm="1">
        <f t="array" aca="1" ref="BS20" ca="1">IF(INDEX($A$1:$AL$46,ROW(),BS$14)&gt;0,INDEX($A$1:$AL$46,ROW(),BS$14),"")</f>
        <v/>
      </c>
      <c r="BT20" s="23" t="str" cm="1">
        <f t="array" aca="1" ref="BT20" ca="1">IF(INDEX($A$1:$AL$46,ROW(),BT$14)&gt;0,INDEX($A$1:$AL$46,ROW(),BT$14),"")</f>
        <v/>
      </c>
      <c r="BU20" s="23" t="str" cm="1">
        <f t="array" aca="1" ref="BU20" ca="1">IF(INDEX($A$1:$AL$46,ROW(),BU$14)&gt;0,INDEX($A$1:$AL$46,ROW(),BU$14),"")</f>
        <v/>
      </c>
      <c r="BV20" s="23" t="str" cm="1">
        <f t="array" aca="1" ref="BV20" ca="1">IF(INDEX($A$1:$AL$46,ROW(),BV$14)&gt;0,INDEX($A$1:$AL$46,ROW(),BV$14),"")</f>
        <v/>
      </c>
      <c r="BW20" s="23" t="str" cm="1">
        <f t="array" aca="1" ref="BW20" ca="1">IF(INDEX($A$1:$AL$46,ROW(),BW$14)&gt;0,INDEX($A$1:$AL$46,ROW(),BW$14),"")</f>
        <v/>
      </c>
      <c r="BX20" s="23" t="str" cm="1">
        <f t="array" aca="1" ref="BX20" ca="1">IF(INDEX($A$1:$AL$46,ROW(),BX$14)&gt;0,INDEX($A$1:$AL$46,ROW(),BX$14),"")</f>
        <v/>
      </c>
      <c r="BY20" s="23" t="str" cm="1">
        <f t="array" aca="1" ref="BY20" ca="1">IF(INDEX($A$1:$AL$46,ROW(),BY$14)&gt;0,INDEX($A$1:$AL$46,ROW(),BY$14),"")</f>
        <v/>
      </c>
      <c r="CA20" s="23" t="str" cm="1">
        <f t="array" aca="1" ref="CA20" ca="1">IF(INDEX($A$1:$AL$46,ROW(),CA$14)&lt;0,INDEX($A$1:$AL$46,ROW(),CA$14),"")</f>
        <v/>
      </c>
      <c r="CB20" s="23" t="str" cm="1">
        <f t="array" aca="1" ref="CB20" ca="1">IF(INDEX($A$1:$AL$46,ROW(),CB$14)&lt;0,INDEX($A$1:$AL$46,ROW(),CB$14),"")</f>
        <v/>
      </c>
      <c r="CC20" s="23" t="str" cm="1">
        <f t="array" aca="1" ref="CC20" ca="1">IF(INDEX($A$1:$AL$46,ROW(),CC$14)&lt;0,INDEX($A$1:$AL$46,ROW(),CC$14),"")</f>
        <v/>
      </c>
      <c r="CD20" s="23" t="str" cm="1">
        <f t="array" aca="1" ref="CD20" ca="1">IF(INDEX($A$1:$AL$46,ROW(),CD$14)&lt;0,INDEX($A$1:$AL$46,ROW(),CD$14),"")</f>
        <v/>
      </c>
      <c r="CE20" s="23" t="str" cm="1">
        <f t="array" aca="1" ref="CE20" ca="1">IF(INDEX($A$1:$AL$46,ROW(),CE$14)&lt;0,INDEX($A$1:$AL$46,ROW(),CE$14),"")</f>
        <v/>
      </c>
      <c r="CF20" s="23" t="str" cm="1">
        <f t="array" aca="1" ref="CF20" ca="1">IF(INDEX($A$1:$AL$46,ROW(),CF$14)&lt;0,INDEX($A$1:$AL$46,ROW(),CF$14),"")</f>
        <v/>
      </c>
      <c r="CG20" s="23" t="str" cm="1">
        <f t="array" aca="1" ref="CG20" ca="1">IF(INDEX($A$1:$AL$46,ROW(),CG$14)&lt;0,INDEX($A$1:$AL$46,ROW(),CG$14),"")</f>
        <v/>
      </c>
      <c r="CH20" s="23" t="str" cm="1">
        <f t="array" aca="1" ref="CH20" ca="1">IF(INDEX($A$1:$AL$46,ROW(),CH$14)&lt;0,INDEX($A$1:$AL$46,ROW(),CH$14),"")</f>
        <v/>
      </c>
      <c r="CI20" s="23" t="str" cm="1">
        <f t="array" aca="1" ref="CI20" ca="1">IF(INDEX($A$1:$AL$46,ROW(),CI$14)&lt;0,INDEX($A$1:$AL$46,ROW(),CI$14),"")</f>
        <v/>
      </c>
      <c r="CJ20" s="23" t="str" cm="1">
        <f t="array" aca="1" ref="CJ20" ca="1">IF(INDEX($A$1:$AL$46,ROW(),CJ$14)&lt;0,INDEX($A$1:$AL$46,ROW(),CJ$14),"")</f>
        <v/>
      </c>
      <c r="CK20" s="23" t="str" cm="1">
        <f t="array" aca="1" ref="CK20" ca="1">IF(INDEX($A$1:$AL$46,ROW(),CK$14)&lt;0,INDEX($A$1:$AL$46,ROW(),CK$14),"")</f>
        <v/>
      </c>
      <c r="CL20" s="23" t="str" cm="1">
        <f t="array" aca="1" ref="CL20" ca="1">IF(INDEX($A$1:$AL$46,ROW(),CL$14)&lt;0,INDEX($A$1:$AL$46,ROW(),CL$14),"")</f>
        <v/>
      </c>
    </row>
    <row r="21" spans="1:90" s="2" customFormat="1" ht="15.75" x14ac:dyDescent="0.4">
      <c r="A21" s="6">
        <v>6</v>
      </c>
      <c r="B21" s="18">
        <f t="shared" ca="1" si="17"/>
        <v>-14300</v>
      </c>
      <c r="C21" s="19"/>
      <c r="D21" s="27"/>
      <c r="E21" s="24">
        <f ca="1">IF(OR(MONTH(DATE($B$1,E$1,$A21))&lt;&gt;E$1,_xlfn.XLOOKUP(DATE($B$1,E$1,$A21),祝祭日,祝祭日,"XXX",0,1)&lt;&gt;"XXX",WEEKDAY(DATE($B$1,E$1,$A21),2)&gt;5),"",SUMIFS(matsui[受渡金額],matsui[約定日],DATE(デイトレ集計!$B$1,デイトレ集計!E$1,デイトレ集計!$A21),matsui[商品区分],"株式"))</f>
        <v>0</v>
      </c>
      <c r="F21" s="19"/>
      <c r="G21" s="27"/>
      <c r="H21" s="24">
        <f ca="1">IF(OR(MONTH(DATE($B$1,H$1,$A21))&lt;&gt;H$1,_xlfn.XLOOKUP(DATE($B$1,H$1,$A21),祝祭日,祝祭日,"XXX",0,1)&lt;&gt;"XXX",WEEKDAY(DATE($B$1,H$1,$A21),2)&gt;5),"",SUMIFS(matsui[受渡金額],matsui[約定日],DATE(デイトレ集計!$B$1,デイトレ集計!H$1,デイトレ集計!$A21),matsui[商品区分],"株式"))</f>
        <v>0</v>
      </c>
      <c r="I21" s="19"/>
      <c r="J21" s="27"/>
      <c r="K21" s="24">
        <f ca="1">IF(OR(MONTH(DATE($B$1,K$1,$A21))&lt;&gt;K$1,_xlfn.XLOOKUP(DATE($B$1,K$1,$A21),祝祭日,祝祭日,"XXX",0,1)&lt;&gt;"XXX",WEEKDAY(DATE($B$1,K$1,$A21),2)&gt;5),"",SUMIFS(matsui[受渡金額],matsui[約定日],DATE(デイトレ集計!$B$1,デイトレ集計!K$1,デイトレ集計!$A21),matsui[商品区分],"株式"))</f>
        <v>0</v>
      </c>
      <c r="L21" s="19"/>
      <c r="M21" s="27"/>
      <c r="N21" s="24">
        <f ca="1">IF(OR(MONTH(DATE($B$1,N$1,$A21))&lt;&gt;N$1,_xlfn.XLOOKUP(DATE($B$1,N$1,$A21),祝祭日,祝祭日,"XXX",0,1)&lt;&gt;"XXX",WEEKDAY(DATE($B$1,N$1,$A21),2)&gt;5),"",SUMIFS(matsui[受渡金額],matsui[約定日],DATE(デイトレ集計!$B$1,デイトレ集計!N$1,デイトレ集計!$A21),matsui[商品区分],"株式"))</f>
        <v>0</v>
      </c>
      <c r="O21" s="19"/>
      <c r="P21" s="27"/>
      <c r="Q21" s="24" t="str">
        <f ca="1">IF(OR(MONTH(DATE($B$1,Q$1,$A21))&lt;&gt;Q$1,_xlfn.XLOOKUP(DATE($B$1,Q$1,$A21),祝祭日,祝祭日,"XXX",0,1)&lt;&gt;"XXX",WEEKDAY(DATE($B$1,Q$1,$A21),2)&gt;5),"",SUMIFS(matsui[受渡金額],matsui[約定日],DATE(デイトレ集計!$B$1,デイトレ集計!Q$1,デイトレ集計!$A21),matsui[商品区分],"株式"))</f>
        <v/>
      </c>
      <c r="R21" s="19"/>
      <c r="S21" s="27"/>
      <c r="T21" s="24">
        <f ca="1">IF(OR(MONTH(DATE($B$1,T$1,$A21))&lt;&gt;T$1,_xlfn.XLOOKUP(DATE($B$1,T$1,$A21),祝祭日,祝祭日,"XXX",0,1)&lt;&gt;"XXX",WEEKDAY(DATE($B$1,T$1,$A21),2)&gt;5),"",SUMIFS(matsui[受渡金額],matsui[約定日],DATE(デイトレ集計!$B$1,デイトレ集計!T$1,デイトレ集計!$A21),matsui[商品区分],"株式"))</f>
        <v>0</v>
      </c>
      <c r="U21" s="19"/>
      <c r="V21" s="27"/>
      <c r="W21" s="24">
        <f ca="1">IF(OR(MONTH(DATE($B$1,W$1,$A21))&lt;&gt;W$1,_xlfn.XLOOKUP(DATE($B$1,W$1,$A21),祝祭日,祝祭日,"XXX",0,1)&lt;&gt;"XXX",WEEKDAY(DATE($B$1,W$1,$A21),2)&gt;5),"",SUMIFS(matsui[受渡金額],matsui[約定日],DATE(デイトレ集計!$B$1,デイトレ集計!W$1,デイトレ集計!$A21),matsui[商品区分],"株式"))</f>
        <v>-14300</v>
      </c>
      <c r="X21" s="19"/>
      <c r="Y21" s="27"/>
      <c r="Z21" s="24" t="str">
        <f ca="1">IF(OR(MONTH(DATE($B$1,Z$1,$A21))&lt;&gt;Z$1,_xlfn.XLOOKUP(DATE($B$1,Z$1,$A21),祝祭日,祝祭日,"XXX",0,1)&lt;&gt;"XXX",WEEKDAY(DATE($B$1,Z$1,$A21),2)&gt;5),"",SUMIFS(matsui[受渡金額],matsui[約定日],DATE(デイトレ集計!$B$1,デイトレ集計!Z$1,デイトレ集計!$A21),matsui[商品区分],"株式"))</f>
        <v/>
      </c>
      <c r="AA21" s="19"/>
      <c r="AB21" s="27"/>
      <c r="AC21" s="24">
        <f ca="1">IF(OR(MONTH(DATE($B$1,AC$1,$A21))&lt;&gt;AC$1,_xlfn.XLOOKUP(DATE($B$1,AC$1,$A21),祝祭日,祝祭日,"XXX",0,1)&lt;&gt;"XXX",WEEKDAY(DATE($B$1,AC$1,$A21),2)&gt;5),"",SUMIFS(matsui[受渡金額],matsui[約定日],DATE(デイトレ集計!$B$1,デイトレ集計!AC$1,デイトレ集計!$A21),matsui[商品区分],"株式"))</f>
        <v>0</v>
      </c>
      <c r="AD21" s="19"/>
      <c r="AE21" s="27"/>
      <c r="AF21" s="24">
        <f ca="1">IF(OR(MONTH(DATE($B$1,AF$1,$A21))&lt;&gt;AF$1,_xlfn.XLOOKUP(DATE($B$1,AF$1,$A21),祝祭日,祝祭日,"XXX",0,1)&lt;&gt;"XXX",WEEKDAY(DATE($B$1,AF$1,$A21),2)&gt;5),"",SUMIFS(matsui[受渡金額],matsui[約定日],DATE(デイトレ集計!$B$1,デイトレ集計!AF$1,デイトレ集計!$A21),matsui[商品区分],"株式"))</f>
        <v>0</v>
      </c>
      <c r="AG21" s="19"/>
      <c r="AH21" s="27"/>
      <c r="AI21" s="24">
        <f ca="1">IF(OR(MONTH(DATE($B$1,AI$1,$A21))&lt;&gt;AI$1,_xlfn.XLOOKUP(DATE($B$1,AI$1,$A21),祝祭日,祝祭日,"XXX",0,1)&lt;&gt;"XXX",WEEKDAY(DATE($B$1,AI$1,$A21),2)&gt;5),"",SUMIFS(matsui[受渡金額],matsui[約定日],DATE(デイトレ集計!$B$1,デイトレ集計!AI$1,デイトレ集計!$A21),matsui[商品区分],"株式"))</f>
        <v>0</v>
      </c>
      <c r="AJ21" s="19"/>
      <c r="AK21" s="27"/>
      <c r="AL21" s="27">
        <f ca="1">IF(OR(MONTH(DATE($B$1,AL$1,$A21))&lt;&gt;AL$1,_xlfn.XLOOKUP(DATE($B$1,AL$1,$A21),祝祭日,祝祭日,"XXX",0,1)&lt;&gt;"XXX",WEEKDAY(DATE($B$1,AL$1,$A21),2)&gt;5),"",SUMIFS(matsui[受渡金額],matsui[約定日],DATE(デイトレ集計!$B$1,デイトレ集計!AL$1,デイトレ集計!$A21),matsui[商品区分],"株式"))</f>
        <v>0</v>
      </c>
      <c r="AN21" s="23">
        <f t="shared" ca="1" si="20"/>
        <v>0</v>
      </c>
      <c r="AO21" s="23">
        <f t="shared" ca="1" si="21"/>
        <v>0</v>
      </c>
      <c r="AP21" s="23">
        <f t="shared" ca="1" si="22"/>
        <v>0</v>
      </c>
      <c r="AQ21" s="23">
        <f t="shared" ca="1" si="23"/>
        <v>0</v>
      </c>
      <c r="AR21" s="23">
        <f t="shared" ca="1" si="24"/>
        <v>0</v>
      </c>
      <c r="AS21" s="23">
        <f t="shared" ca="1" si="25"/>
        <v>0</v>
      </c>
      <c r="AT21" s="23">
        <f t="shared" ca="1" si="26"/>
        <v>-12900</v>
      </c>
      <c r="AU21" s="23">
        <f t="shared" ca="1" si="32"/>
        <v>-12900</v>
      </c>
      <c r="AV21" s="23">
        <f t="shared" ca="1" si="27"/>
        <v>-12900</v>
      </c>
      <c r="AW21" s="23">
        <f t="shared" ca="1" si="28"/>
        <v>-12900</v>
      </c>
      <c r="AX21" s="23">
        <f t="shared" ca="1" si="29"/>
        <v>-9900</v>
      </c>
      <c r="AY21" s="23">
        <f t="shared" ca="1" si="30"/>
        <v>-9900</v>
      </c>
      <c r="BA21" s="23">
        <f t="shared" ca="1" si="44"/>
        <v>0</v>
      </c>
      <c r="BB21" s="23">
        <f t="shared" ca="1" si="33"/>
        <v>0</v>
      </c>
      <c r="BC21" s="23">
        <f t="shared" ca="1" si="34"/>
        <v>0</v>
      </c>
      <c r="BD21" s="23">
        <f t="shared" ca="1" si="35"/>
        <v>0</v>
      </c>
      <c r="BE21" s="23">
        <f t="shared" ca="1" si="36"/>
        <v>0</v>
      </c>
      <c r="BF21" s="23">
        <f t="shared" ca="1" si="37"/>
        <v>0</v>
      </c>
      <c r="BG21" s="23">
        <f t="shared" ca="1" si="38"/>
        <v>-14300</v>
      </c>
      <c r="BH21" s="23">
        <f t="shared" ca="1" si="39"/>
        <v>0</v>
      </c>
      <c r="BI21" s="23">
        <f t="shared" ca="1" si="40"/>
        <v>0</v>
      </c>
      <c r="BJ21" s="23">
        <f t="shared" ca="1" si="41"/>
        <v>0</v>
      </c>
      <c r="BK21" s="23">
        <f t="shared" ca="1" si="42"/>
        <v>0</v>
      </c>
      <c r="BL21" s="23">
        <f t="shared" ca="1" si="43"/>
        <v>0</v>
      </c>
      <c r="BN21" s="23" t="str" cm="1">
        <f t="array" aca="1" ref="BN21" ca="1">IF(INDEX($A$1:$AL$46,ROW(),BN$14)&gt;0,INDEX($A$1:$AL$46,ROW(),BN$14),"")</f>
        <v/>
      </c>
      <c r="BO21" s="23" t="str" cm="1">
        <f t="array" aca="1" ref="BO21" ca="1">IF(INDEX($A$1:$AL$46,ROW(),BO$14)&gt;0,INDEX($A$1:$AL$46,ROW(),BO$14),"")</f>
        <v/>
      </c>
      <c r="BP21" s="23" t="str" cm="1">
        <f t="array" aca="1" ref="BP21" ca="1">IF(INDEX($A$1:$AL$46,ROW(),BP$14)&gt;0,INDEX($A$1:$AL$46,ROW(),BP$14),"")</f>
        <v/>
      </c>
      <c r="BQ21" s="23" t="str" cm="1">
        <f t="array" aca="1" ref="BQ21" ca="1">IF(INDEX($A$1:$AL$46,ROW(),BQ$14)&gt;0,INDEX($A$1:$AL$46,ROW(),BQ$14),"")</f>
        <v/>
      </c>
      <c r="BR21" s="23" t="str" cm="1">
        <f t="array" aca="1" ref="BR21" ca="1">IF(INDEX($A$1:$AL$46,ROW(),BR$14)&gt;0,INDEX($A$1:$AL$46,ROW(),BR$14),"")</f>
        <v/>
      </c>
      <c r="BS21" s="23" t="str" cm="1">
        <f t="array" aca="1" ref="BS21" ca="1">IF(INDEX($A$1:$AL$46,ROW(),BS$14)&gt;0,INDEX($A$1:$AL$46,ROW(),BS$14),"")</f>
        <v/>
      </c>
      <c r="BT21" s="23" t="str" cm="1">
        <f t="array" aca="1" ref="BT21" ca="1">IF(INDEX($A$1:$AL$46,ROW(),BT$14)&gt;0,INDEX($A$1:$AL$46,ROW(),BT$14),"")</f>
        <v/>
      </c>
      <c r="BU21" s="23" t="str" cm="1">
        <f t="array" aca="1" ref="BU21" ca="1">IF(INDEX($A$1:$AL$46,ROW(),BU$14)&gt;0,INDEX($A$1:$AL$46,ROW(),BU$14),"")</f>
        <v/>
      </c>
      <c r="BV21" s="23" t="str" cm="1">
        <f t="array" aca="1" ref="BV21" ca="1">IF(INDEX($A$1:$AL$46,ROW(),BV$14)&gt;0,INDEX($A$1:$AL$46,ROW(),BV$14),"")</f>
        <v/>
      </c>
      <c r="BW21" s="23" t="str" cm="1">
        <f t="array" aca="1" ref="BW21" ca="1">IF(INDEX($A$1:$AL$46,ROW(),BW$14)&gt;0,INDEX($A$1:$AL$46,ROW(),BW$14),"")</f>
        <v/>
      </c>
      <c r="BX21" s="23" t="str" cm="1">
        <f t="array" aca="1" ref="BX21" ca="1">IF(INDEX($A$1:$AL$46,ROW(),BX$14)&gt;0,INDEX($A$1:$AL$46,ROW(),BX$14),"")</f>
        <v/>
      </c>
      <c r="BY21" s="23" t="str" cm="1">
        <f t="array" aca="1" ref="BY21" ca="1">IF(INDEX($A$1:$AL$46,ROW(),BY$14)&gt;0,INDEX($A$1:$AL$46,ROW(),BY$14),"")</f>
        <v/>
      </c>
      <c r="CA21" s="23" t="str" cm="1">
        <f t="array" aca="1" ref="CA21" ca="1">IF(INDEX($A$1:$AL$46,ROW(),CA$14)&lt;0,INDEX($A$1:$AL$46,ROW(),CA$14),"")</f>
        <v/>
      </c>
      <c r="CB21" s="23" t="str" cm="1">
        <f t="array" aca="1" ref="CB21" ca="1">IF(INDEX($A$1:$AL$46,ROW(),CB$14)&lt;0,INDEX($A$1:$AL$46,ROW(),CB$14),"")</f>
        <v/>
      </c>
      <c r="CC21" s="23" t="str" cm="1">
        <f t="array" aca="1" ref="CC21" ca="1">IF(INDEX($A$1:$AL$46,ROW(),CC$14)&lt;0,INDEX($A$1:$AL$46,ROW(),CC$14),"")</f>
        <v/>
      </c>
      <c r="CD21" s="23" t="str" cm="1">
        <f t="array" aca="1" ref="CD21" ca="1">IF(INDEX($A$1:$AL$46,ROW(),CD$14)&lt;0,INDEX($A$1:$AL$46,ROW(),CD$14),"")</f>
        <v/>
      </c>
      <c r="CE21" s="23" t="str" cm="1">
        <f t="array" aca="1" ref="CE21" ca="1">IF(INDEX($A$1:$AL$46,ROW(),CE$14)&lt;0,INDEX($A$1:$AL$46,ROW(),CE$14),"")</f>
        <v/>
      </c>
      <c r="CF21" s="23" t="str" cm="1">
        <f t="array" aca="1" ref="CF21" ca="1">IF(INDEX($A$1:$AL$46,ROW(),CF$14)&lt;0,INDEX($A$1:$AL$46,ROW(),CF$14),"")</f>
        <v/>
      </c>
      <c r="CG21" s="23" cm="1">
        <f t="array" aca="1" ref="CG21" ca="1">IF(INDEX($A$1:$AL$46,ROW(),CG$14)&lt;0,INDEX($A$1:$AL$46,ROW(),CG$14),"")</f>
        <v>-14300</v>
      </c>
      <c r="CH21" s="23" t="str" cm="1">
        <f t="array" aca="1" ref="CH21" ca="1">IF(INDEX($A$1:$AL$46,ROW(),CH$14)&lt;0,INDEX($A$1:$AL$46,ROW(),CH$14),"")</f>
        <v/>
      </c>
      <c r="CI21" s="23" t="str" cm="1">
        <f t="array" aca="1" ref="CI21" ca="1">IF(INDEX($A$1:$AL$46,ROW(),CI$14)&lt;0,INDEX($A$1:$AL$46,ROW(),CI$14),"")</f>
        <v/>
      </c>
      <c r="CJ21" s="23" t="str" cm="1">
        <f t="array" aca="1" ref="CJ21" ca="1">IF(INDEX($A$1:$AL$46,ROW(),CJ$14)&lt;0,INDEX($A$1:$AL$46,ROW(),CJ$14),"")</f>
        <v/>
      </c>
      <c r="CK21" s="23" t="str" cm="1">
        <f t="array" aca="1" ref="CK21" ca="1">IF(INDEX($A$1:$AL$46,ROW(),CK$14)&lt;0,INDEX($A$1:$AL$46,ROW(),CK$14),"")</f>
        <v/>
      </c>
      <c r="CL21" s="23" t="str" cm="1">
        <f t="array" aca="1" ref="CL21" ca="1">IF(INDEX($A$1:$AL$46,ROW(),CL$14)&lt;0,INDEX($A$1:$AL$46,ROW(),CL$14),"")</f>
        <v/>
      </c>
    </row>
    <row r="22" spans="1:90" s="2" customFormat="1" ht="15.75" x14ac:dyDescent="0.4">
      <c r="A22" s="6">
        <v>7</v>
      </c>
      <c r="B22" s="18">
        <f t="shared" ca="1" si="17"/>
        <v>0</v>
      </c>
      <c r="C22" s="19"/>
      <c r="D22" s="27"/>
      <c r="E22" s="24" t="str">
        <f ca="1">IF(OR(MONTH(DATE($B$1,E$1,$A22))&lt;&gt;E$1,_xlfn.XLOOKUP(DATE($B$1,E$1,$A22),祝祭日,祝祭日,"XXX",0,1)&lt;&gt;"XXX",WEEKDAY(DATE($B$1,E$1,$A22),2)&gt;5),"",SUMIFS(matsui[受渡金額],matsui[約定日],DATE(デイトレ集計!$B$1,デイトレ集計!E$1,デイトレ集計!$A22),matsui[商品区分],"株式"))</f>
        <v/>
      </c>
      <c r="F22" s="19"/>
      <c r="G22" s="27"/>
      <c r="H22" s="24">
        <f ca="1">IF(OR(MONTH(DATE($B$1,H$1,$A22))&lt;&gt;H$1,_xlfn.XLOOKUP(DATE($B$1,H$1,$A22),祝祭日,祝祭日,"XXX",0,1)&lt;&gt;"XXX",WEEKDAY(DATE($B$1,H$1,$A22),2)&gt;5),"",SUMIFS(matsui[受渡金額],matsui[約定日],DATE(デイトレ集計!$B$1,デイトレ集計!H$1,デイトレ集計!$A22),matsui[商品区分],"株式"))</f>
        <v>0</v>
      </c>
      <c r="I22" s="19"/>
      <c r="J22" s="27"/>
      <c r="K22" s="24">
        <f ca="1">IF(OR(MONTH(DATE($B$1,K$1,$A22))&lt;&gt;K$1,_xlfn.XLOOKUP(DATE($B$1,K$1,$A22),祝祭日,祝祭日,"XXX",0,1)&lt;&gt;"XXX",WEEKDAY(DATE($B$1,K$1,$A22),2)&gt;5),"",SUMIFS(matsui[受渡金額],matsui[約定日],DATE(デイトレ集計!$B$1,デイトレ集計!K$1,デイトレ集計!$A22),matsui[商品区分],"株式"))</f>
        <v>0</v>
      </c>
      <c r="L22" s="19"/>
      <c r="M22" s="27"/>
      <c r="N22" s="24">
        <f ca="1">IF(OR(MONTH(DATE($B$1,N$1,$A22))&lt;&gt;N$1,_xlfn.XLOOKUP(DATE($B$1,N$1,$A22),祝祭日,祝祭日,"XXX",0,1)&lt;&gt;"XXX",WEEKDAY(DATE($B$1,N$1,$A22),2)&gt;5),"",SUMIFS(matsui[受渡金額],matsui[約定日],DATE(デイトレ集計!$B$1,デイトレ集計!N$1,デイトレ集計!$A22),matsui[商品区分],"株式"))</f>
        <v>0</v>
      </c>
      <c r="O22" s="19"/>
      <c r="P22" s="27"/>
      <c r="Q22" s="24" t="str">
        <f ca="1">IF(OR(MONTH(DATE($B$1,Q$1,$A22))&lt;&gt;Q$1,_xlfn.XLOOKUP(DATE($B$1,Q$1,$A22),祝祭日,祝祭日,"XXX",0,1)&lt;&gt;"XXX",WEEKDAY(DATE($B$1,Q$1,$A22),2)&gt;5),"",SUMIFS(matsui[受渡金額],matsui[約定日],DATE(デイトレ集計!$B$1,デイトレ集計!Q$1,デイトレ集計!$A22),matsui[商品区分],"株式"))</f>
        <v/>
      </c>
      <c r="R22" s="19"/>
      <c r="S22" s="27"/>
      <c r="T22" s="24">
        <f ca="1">IF(OR(MONTH(DATE($B$1,T$1,$A22))&lt;&gt;T$1,_xlfn.XLOOKUP(DATE($B$1,T$1,$A22),祝祭日,祝祭日,"XXX",0,1)&lt;&gt;"XXX",WEEKDAY(DATE($B$1,T$1,$A22),2)&gt;5),"",SUMIFS(matsui[受渡金額],matsui[約定日],DATE(デイトレ集計!$B$1,デイトレ集計!T$1,デイトレ集計!$A22),matsui[商品区分],"株式"))</f>
        <v>0</v>
      </c>
      <c r="U22" s="19"/>
      <c r="V22" s="27"/>
      <c r="W22" s="24">
        <f ca="1">IF(OR(MONTH(DATE($B$1,W$1,$A22))&lt;&gt;W$1,_xlfn.XLOOKUP(DATE($B$1,W$1,$A22),祝祭日,祝祭日,"XXX",0,1)&lt;&gt;"XXX",WEEKDAY(DATE($B$1,W$1,$A22),2)&gt;5),"",SUMIFS(matsui[受渡金額],matsui[約定日],DATE(デイトレ集計!$B$1,デイトレ集計!W$1,デイトレ集計!$A22),matsui[商品区分],"株式"))</f>
        <v>0</v>
      </c>
      <c r="X22" s="19"/>
      <c r="Y22" s="27"/>
      <c r="Z22" s="24">
        <f ca="1">IF(OR(MONTH(DATE($B$1,Z$1,$A22))&lt;&gt;Z$1,_xlfn.XLOOKUP(DATE($B$1,Z$1,$A22),祝祭日,祝祭日,"XXX",0,1)&lt;&gt;"XXX",WEEKDAY(DATE($B$1,Z$1,$A22),2)&gt;5),"",SUMIFS(matsui[受渡金額],matsui[約定日],DATE(デイトレ集計!$B$1,デイトレ集計!Z$1,デイトレ集計!$A22),matsui[商品区分],"株式"))</f>
        <v>0</v>
      </c>
      <c r="AA22" s="19"/>
      <c r="AB22" s="27"/>
      <c r="AC22" s="24">
        <f ca="1">IF(OR(MONTH(DATE($B$1,AC$1,$A22))&lt;&gt;AC$1,_xlfn.XLOOKUP(DATE($B$1,AC$1,$A22),祝祭日,祝祭日,"XXX",0,1)&lt;&gt;"XXX",WEEKDAY(DATE($B$1,AC$1,$A22),2)&gt;5),"",SUMIFS(matsui[受渡金額],matsui[約定日],DATE(デイトレ集計!$B$1,デイトレ集計!AC$1,デイトレ集計!$A22),matsui[商品区分],"株式"))</f>
        <v>0</v>
      </c>
      <c r="AD22" s="19"/>
      <c r="AE22" s="27"/>
      <c r="AF22" s="24" t="str">
        <f ca="1">IF(OR(MONTH(DATE($B$1,AF$1,$A22))&lt;&gt;AF$1,_xlfn.XLOOKUP(DATE($B$1,AF$1,$A22),祝祭日,祝祭日,"XXX",0,1)&lt;&gt;"XXX",WEEKDAY(DATE($B$1,AF$1,$A22),2)&gt;5),"",SUMIFS(matsui[受渡金額],matsui[約定日],DATE(デイトレ集計!$B$1,デイトレ集計!AF$1,デイトレ集計!$A22),matsui[商品区分],"株式"))</f>
        <v/>
      </c>
      <c r="AG22" s="19"/>
      <c r="AH22" s="27"/>
      <c r="AI22" s="24">
        <f ca="1">IF(OR(MONTH(DATE($B$1,AI$1,$A22))&lt;&gt;AI$1,_xlfn.XLOOKUP(DATE($B$1,AI$1,$A22),祝祭日,祝祭日,"XXX",0,1)&lt;&gt;"XXX",WEEKDAY(DATE($B$1,AI$1,$A22),2)&gt;5),"",SUMIFS(matsui[受渡金額],matsui[約定日],DATE(デイトレ集計!$B$1,デイトレ集計!AI$1,デイトレ集計!$A22),matsui[商品区分],"株式"))</f>
        <v>0</v>
      </c>
      <c r="AJ22" s="19"/>
      <c r="AK22" s="27"/>
      <c r="AL22" s="27">
        <f ca="1">IF(OR(MONTH(DATE($B$1,AL$1,$A22))&lt;&gt;AL$1,_xlfn.XLOOKUP(DATE($B$1,AL$1,$A22),祝祭日,祝祭日,"XXX",0,1)&lt;&gt;"XXX",WEEKDAY(DATE($B$1,AL$1,$A22),2)&gt;5),"",SUMIFS(matsui[受渡金額],matsui[約定日],DATE(デイトレ集計!$B$1,デイトレ集計!AL$1,デイトレ集計!$A22),matsui[商品区分],"株式"))</f>
        <v>0</v>
      </c>
      <c r="AN22" s="23">
        <f t="shared" ca="1" si="20"/>
        <v>0</v>
      </c>
      <c r="AO22" s="23">
        <f t="shared" ca="1" si="21"/>
        <v>0</v>
      </c>
      <c r="AP22" s="23">
        <f t="shared" ca="1" si="22"/>
        <v>0</v>
      </c>
      <c r="AQ22" s="23">
        <f t="shared" ca="1" si="23"/>
        <v>0</v>
      </c>
      <c r="AR22" s="23">
        <f t="shared" ca="1" si="24"/>
        <v>0</v>
      </c>
      <c r="AS22" s="23">
        <f t="shared" ca="1" si="25"/>
        <v>0</v>
      </c>
      <c r="AT22" s="23">
        <f t="shared" ca="1" si="26"/>
        <v>-12900</v>
      </c>
      <c r="AU22" s="23">
        <f t="shared" ca="1" si="32"/>
        <v>-12900</v>
      </c>
      <c r="AV22" s="23">
        <f t="shared" ca="1" si="27"/>
        <v>-12900</v>
      </c>
      <c r="AW22" s="23">
        <f t="shared" ca="1" si="28"/>
        <v>-12900</v>
      </c>
      <c r="AX22" s="23">
        <f t="shared" ca="1" si="29"/>
        <v>-9900</v>
      </c>
      <c r="AY22" s="23">
        <f t="shared" ca="1" si="30"/>
        <v>-9900</v>
      </c>
      <c r="BA22" s="23">
        <f t="shared" ca="1" si="44"/>
        <v>0</v>
      </c>
      <c r="BB22" s="23">
        <f t="shared" ca="1" si="33"/>
        <v>0</v>
      </c>
      <c r="BC22" s="23">
        <f t="shared" ca="1" si="34"/>
        <v>0</v>
      </c>
      <c r="BD22" s="23">
        <f t="shared" ca="1" si="35"/>
        <v>0</v>
      </c>
      <c r="BE22" s="23">
        <f t="shared" ca="1" si="36"/>
        <v>0</v>
      </c>
      <c r="BF22" s="23">
        <f t="shared" ca="1" si="37"/>
        <v>0</v>
      </c>
      <c r="BG22" s="23">
        <f t="shared" ca="1" si="38"/>
        <v>-14300</v>
      </c>
      <c r="BH22" s="23">
        <f t="shared" ca="1" si="39"/>
        <v>0</v>
      </c>
      <c r="BI22" s="23">
        <f t="shared" ca="1" si="40"/>
        <v>0</v>
      </c>
      <c r="BJ22" s="23">
        <f t="shared" ca="1" si="41"/>
        <v>0</v>
      </c>
      <c r="BK22" s="23">
        <f t="shared" ca="1" si="42"/>
        <v>0</v>
      </c>
      <c r="BL22" s="23">
        <f t="shared" ca="1" si="43"/>
        <v>0</v>
      </c>
      <c r="BN22" s="23" t="str" cm="1">
        <f t="array" aca="1" ref="BN22" ca="1">IF(INDEX($A$1:$AL$46,ROW(),BN$14)&gt;0,INDEX($A$1:$AL$46,ROW(),BN$14),"")</f>
        <v/>
      </c>
      <c r="BO22" s="23" t="str" cm="1">
        <f t="array" aca="1" ref="BO22" ca="1">IF(INDEX($A$1:$AL$46,ROW(),BO$14)&gt;0,INDEX($A$1:$AL$46,ROW(),BO$14),"")</f>
        <v/>
      </c>
      <c r="BP22" s="23" t="str" cm="1">
        <f t="array" aca="1" ref="BP22" ca="1">IF(INDEX($A$1:$AL$46,ROW(),BP$14)&gt;0,INDEX($A$1:$AL$46,ROW(),BP$14),"")</f>
        <v/>
      </c>
      <c r="BQ22" s="23" t="str" cm="1">
        <f t="array" aca="1" ref="BQ22" ca="1">IF(INDEX($A$1:$AL$46,ROW(),BQ$14)&gt;0,INDEX($A$1:$AL$46,ROW(),BQ$14),"")</f>
        <v/>
      </c>
      <c r="BR22" s="23" t="str" cm="1">
        <f t="array" aca="1" ref="BR22" ca="1">IF(INDEX($A$1:$AL$46,ROW(),BR$14)&gt;0,INDEX($A$1:$AL$46,ROW(),BR$14),"")</f>
        <v/>
      </c>
      <c r="BS22" s="23" t="str" cm="1">
        <f t="array" aca="1" ref="BS22" ca="1">IF(INDEX($A$1:$AL$46,ROW(),BS$14)&gt;0,INDEX($A$1:$AL$46,ROW(),BS$14),"")</f>
        <v/>
      </c>
      <c r="BT22" s="23" t="str" cm="1">
        <f t="array" aca="1" ref="BT22" ca="1">IF(INDEX($A$1:$AL$46,ROW(),BT$14)&gt;0,INDEX($A$1:$AL$46,ROW(),BT$14),"")</f>
        <v/>
      </c>
      <c r="BU22" s="23" t="str" cm="1">
        <f t="array" aca="1" ref="BU22" ca="1">IF(INDEX($A$1:$AL$46,ROW(),BU$14)&gt;0,INDEX($A$1:$AL$46,ROW(),BU$14),"")</f>
        <v/>
      </c>
      <c r="BV22" s="23" t="str" cm="1">
        <f t="array" aca="1" ref="BV22" ca="1">IF(INDEX($A$1:$AL$46,ROW(),BV$14)&gt;0,INDEX($A$1:$AL$46,ROW(),BV$14),"")</f>
        <v/>
      </c>
      <c r="BW22" s="23" t="str" cm="1">
        <f t="array" aca="1" ref="BW22" ca="1">IF(INDEX($A$1:$AL$46,ROW(),BW$14)&gt;0,INDEX($A$1:$AL$46,ROW(),BW$14),"")</f>
        <v/>
      </c>
      <c r="BX22" s="23" t="str" cm="1">
        <f t="array" aca="1" ref="BX22" ca="1">IF(INDEX($A$1:$AL$46,ROW(),BX$14)&gt;0,INDEX($A$1:$AL$46,ROW(),BX$14),"")</f>
        <v/>
      </c>
      <c r="BY22" s="23" t="str" cm="1">
        <f t="array" aca="1" ref="BY22" ca="1">IF(INDEX($A$1:$AL$46,ROW(),BY$14)&gt;0,INDEX($A$1:$AL$46,ROW(),BY$14),"")</f>
        <v/>
      </c>
      <c r="CA22" s="23" t="str" cm="1">
        <f t="array" aca="1" ref="CA22" ca="1">IF(INDEX($A$1:$AL$46,ROW(),CA$14)&lt;0,INDEX($A$1:$AL$46,ROW(),CA$14),"")</f>
        <v/>
      </c>
      <c r="CB22" s="23" t="str" cm="1">
        <f t="array" aca="1" ref="CB22" ca="1">IF(INDEX($A$1:$AL$46,ROW(),CB$14)&lt;0,INDEX($A$1:$AL$46,ROW(),CB$14),"")</f>
        <v/>
      </c>
      <c r="CC22" s="23" t="str" cm="1">
        <f t="array" aca="1" ref="CC22" ca="1">IF(INDEX($A$1:$AL$46,ROW(),CC$14)&lt;0,INDEX($A$1:$AL$46,ROW(),CC$14),"")</f>
        <v/>
      </c>
      <c r="CD22" s="23" t="str" cm="1">
        <f t="array" aca="1" ref="CD22" ca="1">IF(INDEX($A$1:$AL$46,ROW(),CD$14)&lt;0,INDEX($A$1:$AL$46,ROW(),CD$14),"")</f>
        <v/>
      </c>
      <c r="CE22" s="23" t="str" cm="1">
        <f t="array" aca="1" ref="CE22" ca="1">IF(INDEX($A$1:$AL$46,ROW(),CE$14)&lt;0,INDEX($A$1:$AL$46,ROW(),CE$14),"")</f>
        <v/>
      </c>
      <c r="CF22" s="23" t="str" cm="1">
        <f t="array" aca="1" ref="CF22" ca="1">IF(INDEX($A$1:$AL$46,ROW(),CF$14)&lt;0,INDEX($A$1:$AL$46,ROW(),CF$14),"")</f>
        <v/>
      </c>
      <c r="CG22" s="23" t="str" cm="1">
        <f t="array" aca="1" ref="CG22" ca="1">IF(INDEX($A$1:$AL$46,ROW(),CG$14)&lt;0,INDEX($A$1:$AL$46,ROW(),CG$14),"")</f>
        <v/>
      </c>
      <c r="CH22" s="23" t="str" cm="1">
        <f t="array" aca="1" ref="CH22" ca="1">IF(INDEX($A$1:$AL$46,ROW(),CH$14)&lt;0,INDEX($A$1:$AL$46,ROW(),CH$14),"")</f>
        <v/>
      </c>
      <c r="CI22" s="23" t="str" cm="1">
        <f t="array" aca="1" ref="CI22" ca="1">IF(INDEX($A$1:$AL$46,ROW(),CI$14)&lt;0,INDEX($A$1:$AL$46,ROW(),CI$14),"")</f>
        <v/>
      </c>
      <c r="CJ22" s="23" t="str" cm="1">
        <f t="array" aca="1" ref="CJ22" ca="1">IF(INDEX($A$1:$AL$46,ROW(),CJ$14)&lt;0,INDEX($A$1:$AL$46,ROW(),CJ$14),"")</f>
        <v/>
      </c>
      <c r="CK22" s="23" t="str" cm="1">
        <f t="array" aca="1" ref="CK22" ca="1">IF(INDEX($A$1:$AL$46,ROW(),CK$14)&lt;0,INDEX($A$1:$AL$46,ROW(),CK$14),"")</f>
        <v/>
      </c>
      <c r="CL22" s="23" t="str" cm="1">
        <f t="array" aca="1" ref="CL22" ca="1">IF(INDEX($A$1:$AL$46,ROW(),CL$14)&lt;0,INDEX($A$1:$AL$46,ROW(),CL$14),"")</f>
        <v/>
      </c>
    </row>
    <row r="23" spans="1:90" s="2" customFormat="1" ht="15.75" x14ac:dyDescent="0.4">
      <c r="A23" s="6">
        <v>8</v>
      </c>
      <c r="B23" s="18">
        <f t="shared" ca="1" si="17"/>
        <v>0</v>
      </c>
      <c r="C23" s="19"/>
      <c r="D23" s="27"/>
      <c r="E23" s="24" t="str">
        <f ca="1">IF(OR(MONTH(DATE($B$1,E$1,$A23))&lt;&gt;E$1,_xlfn.XLOOKUP(DATE($B$1,E$1,$A23),祝祭日,祝祭日,"XXX",0,1)&lt;&gt;"XXX",WEEKDAY(DATE($B$1,E$1,$A23),2)&gt;5),"",SUMIFS(matsui[受渡金額],matsui[約定日],DATE(デイトレ集計!$B$1,デイトレ集計!E$1,デイトレ集計!$A23),matsui[商品区分],"株式"))</f>
        <v/>
      </c>
      <c r="F23" s="19"/>
      <c r="G23" s="27"/>
      <c r="H23" s="24">
        <f ca="1">IF(OR(MONTH(DATE($B$1,H$1,$A23))&lt;&gt;H$1,_xlfn.XLOOKUP(DATE($B$1,H$1,$A23),祝祭日,祝祭日,"XXX",0,1)&lt;&gt;"XXX",WEEKDAY(DATE($B$1,H$1,$A23),2)&gt;5),"",SUMIFS(matsui[受渡金額],matsui[約定日],DATE(デイトレ集計!$B$1,デイトレ集計!H$1,デイトレ集計!$A23),matsui[商品区分],"株式"))</f>
        <v>0</v>
      </c>
      <c r="I23" s="19"/>
      <c r="J23" s="27"/>
      <c r="K23" s="24">
        <f ca="1">IF(OR(MONTH(DATE($B$1,K$1,$A23))&lt;&gt;K$1,_xlfn.XLOOKUP(DATE($B$1,K$1,$A23),祝祭日,祝祭日,"XXX",0,1)&lt;&gt;"XXX",WEEKDAY(DATE($B$1,K$1,$A23),2)&gt;5),"",SUMIFS(matsui[受渡金額],matsui[約定日],DATE(デイトレ集計!$B$1,デイトレ集計!K$1,デイトレ集計!$A23),matsui[商品区分],"株式"))</f>
        <v>0</v>
      </c>
      <c r="L23" s="19"/>
      <c r="M23" s="27"/>
      <c r="N23" s="24" t="str">
        <f ca="1">IF(OR(MONTH(DATE($B$1,N$1,$A23))&lt;&gt;N$1,_xlfn.XLOOKUP(DATE($B$1,N$1,$A23),祝祭日,祝祭日,"XXX",0,1)&lt;&gt;"XXX",WEEKDAY(DATE($B$1,N$1,$A23),2)&gt;5),"",SUMIFS(matsui[受渡金額],matsui[約定日],DATE(デイトレ集計!$B$1,デイトレ集計!N$1,デイトレ集計!$A23),matsui[商品区分],"株式"))</f>
        <v/>
      </c>
      <c r="O23" s="19"/>
      <c r="P23" s="27"/>
      <c r="Q23" s="24">
        <f ca="1">IF(OR(MONTH(DATE($B$1,Q$1,$A23))&lt;&gt;Q$1,_xlfn.XLOOKUP(DATE($B$1,Q$1,$A23),祝祭日,祝祭日,"XXX",0,1)&lt;&gt;"XXX",WEEKDAY(DATE($B$1,Q$1,$A23),2)&gt;5),"",SUMIFS(matsui[受渡金額],matsui[約定日],DATE(デイトレ集計!$B$1,デイトレ集計!Q$1,デイトレ集計!$A23),matsui[商品区分],"株式"))</f>
        <v>0</v>
      </c>
      <c r="R23" s="19"/>
      <c r="S23" s="27"/>
      <c r="T23" s="24">
        <f ca="1">IF(OR(MONTH(DATE($B$1,T$1,$A23))&lt;&gt;T$1,_xlfn.XLOOKUP(DATE($B$1,T$1,$A23),祝祭日,祝祭日,"XXX",0,1)&lt;&gt;"XXX",WEEKDAY(DATE($B$1,T$1,$A23),2)&gt;5),"",SUMIFS(matsui[受渡金額],matsui[約定日],DATE(デイトレ集計!$B$1,デイトレ集計!T$1,デイトレ集計!$A23),matsui[商品区分],"株式"))</f>
        <v>0</v>
      </c>
      <c r="U23" s="19"/>
      <c r="V23" s="27"/>
      <c r="W23" s="24" t="str">
        <f ca="1">IF(OR(MONTH(DATE($B$1,W$1,$A23))&lt;&gt;W$1,_xlfn.XLOOKUP(DATE($B$1,W$1,$A23),祝祭日,祝祭日,"XXX",0,1)&lt;&gt;"XXX",WEEKDAY(DATE($B$1,W$1,$A23),2)&gt;5),"",SUMIFS(matsui[受渡金額],matsui[約定日],DATE(デイトレ集計!$B$1,デイトレ集計!W$1,デイトレ集計!$A23),matsui[商品区分],"株式"))</f>
        <v/>
      </c>
      <c r="X23" s="19"/>
      <c r="Y23" s="27"/>
      <c r="Z23" s="24">
        <f ca="1">IF(OR(MONTH(DATE($B$1,Z$1,$A23))&lt;&gt;Z$1,_xlfn.XLOOKUP(DATE($B$1,Z$1,$A23),祝祭日,祝祭日,"XXX",0,1)&lt;&gt;"XXX",WEEKDAY(DATE($B$1,Z$1,$A23),2)&gt;5),"",SUMIFS(matsui[受渡金額],matsui[約定日],DATE(デイトレ集計!$B$1,デイトレ集計!Z$1,デイトレ集計!$A23),matsui[商品区分],"株式"))</f>
        <v>0</v>
      </c>
      <c r="AA23" s="19"/>
      <c r="AB23" s="27"/>
      <c r="AC23" s="24">
        <f ca="1">IF(OR(MONTH(DATE($B$1,AC$1,$A23))&lt;&gt;AC$1,_xlfn.XLOOKUP(DATE($B$1,AC$1,$A23),祝祭日,祝祭日,"XXX",0,1)&lt;&gt;"XXX",WEEKDAY(DATE($B$1,AC$1,$A23),2)&gt;5),"",SUMIFS(matsui[受渡金額],matsui[約定日],DATE(デイトレ集計!$B$1,デイトレ集計!AC$1,デイトレ集計!$A23),matsui[商品区分],"株式"))</f>
        <v>0</v>
      </c>
      <c r="AD23" s="19"/>
      <c r="AE23" s="27"/>
      <c r="AF23" s="24" t="str">
        <f ca="1">IF(OR(MONTH(DATE($B$1,AF$1,$A23))&lt;&gt;AF$1,_xlfn.XLOOKUP(DATE($B$1,AF$1,$A23),祝祭日,祝祭日,"XXX",0,1)&lt;&gt;"XXX",WEEKDAY(DATE($B$1,AF$1,$A23),2)&gt;5),"",SUMIFS(matsui[受渡金額],matsui[約定日],DATE(デイトレ集計!$B$1,デイトレ集計!AF$1,デイトレ集計!$A23),matsui[商品区分],"株式"))</f>
        <v/>
      </c>
      <c r="AG23" s="19"/>
      <c r="AH23" s="27"/>
      <c r="AI23" s="24">
        <f ca="1">IF(OR(MONTH(DATE($B$1,AI$1,$A23))&lt;&gt;AI$1,_xlfn.XLOOKUP(DATE($B$1,AI$1,$A23),祝祭日,祝祭日,"XXX",0,1)&lt;&gt;"XXX",WEEKDAY(DATE($B$1,AI$1,$A23),2)&gt;5),"",SUMIFS(matsui[受渡金額],matsui[約定日],DATE(デイトレ集計!$B$1,デイトレ集計!AI$1,デイトレ集計!$A23),matsui[商品区分],"株式"))</f>
        <v>0</v>
      </c>
      <c r="AJ23" s="19"/>
      <c r="AK23" s="27"/>
      <c r="AL23" s="27">
        <f ca="1">IF(OR(MONTH(DATE($B$1,AL$1,$A23))&lt;&gt;AL$1,_xlfn.XLOOKUP(DATE($B$1,AL$1,$A23),祝祭日,祝祭日,"XXX",0,1)&lt;&gt;"XXX",WEEKDAY(DATE($B$1,AL$1,$A23),2)&gt;5),"",SUMIFS(matsui[受渡金額],matsui[約定日],DATE(デイトレ集計!$B$1,デイトレ集計!AL$1,デイトレ集計!$A23),matsui[商品区分],"株式"))</f>
        <v>0</v>
      </c>
      <c r="AN23" s="23">
        <f t="shared" ca="1" si="20"/>
        <v>0</v>
      </c>
      <c r="AO23" s="23">
        <f t="shared" ca="1" si="21"/>
        <v>0</v>
      </c>
      <c r="AP23" s="23">
        <f t="shared" ca="1" si="22"/>
        <v>0</v>
      </c>
      <c r="AQ23" s="23">
        <f t="shared" ca="1" si="23"/>
        <v>0</v>
      </c>
      <c r="AR23" s="23">
        <f t="shared" ca="1" si="24"/>
        <v>0</v>
      </c>
      <c r="AS23" s="23">
        <f t="shared" ca="1" si="25"/>
        <v>0</v>
      </c>
      <c r="AT23" s="23">
        <f t="shared" ca="1" si="26"/>
        <v>-12900</v>
      </c>
      <c r="AU23" s="23">
        <f t="shared" ca="1" si="32"/>
        <v>-12900</v>
      </c>
      <c r="AV23" s="23">
        <f t="shared" ca="1" si="27"/>
        <v>-12900</v>
      </c>
      <c r="AW23" s="23">
        <f t="shared" ca="1" si="28"/>
        <v>-12900</v>
      </c>
      <c r="AX23" s="23">
        <f t="shared" ca="1" si="29"/>
        <v>-9900</v>
      </c>
      <c r="AY23" s="23">
        <f t="shared" ca="1" si="30"/>
        <v>-9900</v>
      </c>
      <c r="BA23" s="23">
        <f t="shared" ca="1" si="44"/>
        <v>0</v>
      </c>
      <c r="BB23" s="23">
        <f t="shared" ca="1" si="33"/>
        <v>0</v>
      </c>
      <c r="BC23" s="23">
        <f t="shared" ca="1" si="34"/>
        <v>0</v>
      </c>
      <c r="BD23" s="23">
        <f t="shared" ca="1" si="35"/>
        <v>0</v>
      </c>
      <c r="BE23" s="23">
        <f t="shared" ca="1" si="36"/>
        <v>0</v>
      </c>
      <c r="BF23" s="23">
        <f t="shared" ca="1" si="37"/>
        <v>0</v>
      </c>
      <c r="BG23" s="23">
        <f t="shared" ca="1" si="38"/>
        <v>-14300</v>
      </c>
      <c r="BH23" s="23">
        <f t="shared" ca="1" si="39"/>
        <v>0</v>
      </c>
      <c r="BI23" s="23">
        <f t="shared" ca="1" si="40"/>
        <v>0</v>
      </c>
      <c r="BJ23" s="23">
        <f t="shared" ca="1" si="41"/>
        <v>0</v>
      </c>
      <c r="BK23" s="23">
        <f t="shared" ca="1" si="42"/>
        <v>0</v>
      </c>
      <c r="BL23" s="23">
        <f t="shared" ca="1" si="43"/>
        <v>0</v>
      </c>
      <c r="BN23" s="23" t="str" cm="1">
        <f t="array" aca="1" ref="BN23" ca="1">IF(INDEX($A$1:$AL$46,ROW(),BN$14)&gt;0,INDEX($A$1:$AL$46,ROW(),BN$14),"")</f>
        <v/>
      </c>
      <c r="BO23" s="23" t="str" cm="1">
        <f t="array" aca="1" ref="BO23" ca="1">IF(INDEX($A$1:$AL$46,ROW(),BO$14)&gt;0,INDEX($A$1:$AL$46,ROW(),BO$14),"")</f>
        <v/>
      </c>
      <c r="BP23" s="23" t="str" cm="1">
        <f t="array" aca="1" ref="BP23" ca="1">IF(INDEX($A$1:$AL$46,ROW(),BP$14)&gt;0,INDEX($A$1:$AL$46,ROW(),BP$14),"")</f>
        <v/>
      </c>
      <c r="BQ23" s="23" t="str" cm="1">
        <f t="array" aca="1" ref="BQ23" ca="1">IF(INDEX($A$1:$AL$46,ROW(),BQ$14)&gt;0,INDEX($A$1:$AL$46,ROW(),BQ$14),"")</f>
        <v/>
      </c>
      <c r="BR23" s="23" t="str" cm="1">
        <f t="array" aca="1" ref="BR23" ca="1">IF(INDEX($A$1:$AL$46,ROW(),BR$14)&gt;0,INDEX($A$1:$AL$46,ROW(),BR$14),"")</f>
        <v/>
      </c>
      <c r="BS23" s="23" t="str" cm="1">
        <f t="array" aca="1" ref="BS23" ca="1">IF(INDEX($A$1:$AL$46,ROW(),BS$14)&gt;0,INDEX($A$1:$AL$46,ROW(),BS$14),"")</f>
        <v/>
      </c>
      <c r="BT23" s="23" t="str" cm="1">
        <f t="array" aca="1" ref="BT23" ca="1">IF(INDEX($A$1:$AL$46,ROW(),BT$14)&gt;0,INDEX($A$1:$AL$46,ROW(),BT$14),"")</f>
        <v/>
      </c>
      <c r="BU23" s="23" t="str" cm="1">
        <f t="array" aca="1" ref="BU23" ca="1">IF(INDEX($A$1:$AL$46,ROW(),BU$14)&gt;0,INDEX($A$1:$AL$46,ROW(),BU$14),"")</f>
        <v/>
      </c>
      <c r="BV23" s="23" t="str" cm="1">
        <f t="array" aca="1" ref="BV23" ca="1">IF(INDEX($A$1:$AL$46,ROW(),BV$14)&gt;0,INDEX($A$1:$AL$46,ROW(),BV$14),"")</f>
        <v/>
      </c>
      <c r="BW23" s="23" t="str" cm="1">
        <f t="array" aca="1" ref="BW23" ca="1">IF(INDEX($A$1:$AL$46,ROW(),BW$14)&gt;0,INDEX($A$1:$AL$46,ROW(),BW$14),"")</f>
        <v/>
      </c>
      <c r="BX23" s="23" t="str" cm="1">
        <f t="array" aca="1" ref="BX23" ca="1">IF(INDEX($A$1:$AL$46,ROW(),BX$14)&gt;0,INDEX($A$1:$AL$46,ROW(),BX$14),"")</f>
        <v/>
      </c>
      <c r="BY23" s="23" t="str" cm="1">
        <f t="array" aca="1" ref="BY23" ca="1">IF(INDEX($A$1:$AL$46,ROW(),BY$14)&gt;0,INDEX($A$1:$AL$46,ROW(),BY$14),"")</f>
        <v/>
      </c>
      <c r="CA23" s="23" t="str" cm="1">
        <f t="array" aca="1" ref="CA23" ca="1">IF(INDEX($A$1:$AL$46,ROW(),CA$14)&lt;0,INDEX($A$1:$AL$46,ROW(),CA$14),"")</f>
        <v/>
      </c>
      <c r="CB23" s="23" t="str" cm="1">
        <f t="array" aca="1" ref="CB23" ca="1">IF(INDEX($A$1:$AL$46,ROW(),CB$14)&lt;0,INDEX($A$1:$AL$46,ROW(),CB$14),"")</f>
        <v/>
      </c>
      <c r="CC23" s="23" t="str" cm="1">
        <f t="array" aca="1" ref="CC23" ca="1">IF(INDEX($A$1:$AL$46,ROW(),CC$14)&lt;0,INDEX($A$1:$AL$46,ROW(),CC$14),"")</f>
        <v/>
      </c>
      <c r="CD23" s="23" t="str" cm="1">
        <f t="array" aca="1" ref="CD23" ca="1">IF(INDEX($A$1:$AL$46,ROW(),CD$14)&lt;0,INDEX($A$1:$AL$46,ROW(),CD$14),"")</f>
        <v/>
      </c>
      <c r="CE23" s="23" t="str" cm="1">
        <f t="array" aca="1" ref="CE23" ca="1">IF(INDEX($A$1:$AL$46,ROW(),CE$14)&lt;0,INDEX($A$1:$AL$46,ROW(),CE$14),"")</f>
        <v/>
      </c>
      <c r="CF23" s="23" t="str" cm="1">
        <f t="array" aca="1" ref="CF23" ca="1">IF(INDEX($A$1:$AL$46,ROW(),CF$14)&lt;0,INDEX($A$1:$AL$46,ROW(),CF$14),"")</f>
        <v/>
      </c>
      <c r="CG23" s="23" t="str" cm="1">
        <f t="array" aca="1" ref="CG23" ca="1">IF(INDEX($A$1:$AL$46,ROW(),CG$14)&lt;0,INDEX($A$1:$AL$46,ROW(),CG$14),"")</f>
        <v/>
      </c>
      <c r="CH23" s="23" t="str" cm="1">
        <f t="array" aca="1" ref="CH23" ca="1">IF(INDEX($A$1:$AL$46,ROW(),CH$14)&lt;0,INDEX($A$1:$AL$46,ROW(),CH$14),"")</f>
        <v/>
      </c>
      <c r="CI23" s="23" t="str" cm="1">
        <f t="array" aca="1" ref="CI23" ca="1">IF(INDEX($A$1:$AL$46,ROW(),CI$14)&lt;0,INDEX($A$1:$AL$46,ROW(),CI$14),"")</f>
        <v/>
      </c>
      <c r="CJ23" s="23" t="str" cm="1">
        <f t="array" aca="1" ref="CJ23" ca="1">IF(INDEX($A$1:$AL$46,ROW(),CJ$14)&lt;0,INDEX($A$1:$AL$46,ROW(),CJ$14),"")</f>
        <v/>
      </c>
      <c r="CK23" s="23" t="str" cm="1">
        <f t="array" aca="1" ref="CK23" ca="1">IF(INDEX($A$1:$AL$46,ROW(),CK$14)&lt;0,INDEX($A$1:$AL$46,ROW(),CK$14),"")</f>
        <v/>
      </c>
      <c r="CL23" s="23" t="str" cm="1">
        <f t="array" aca="1" ref="CL23" ca="1">IF(INDEX($A$1:$AL$46,ROW(),CL$14)&lt;0,INDEX($A$1:$AL$46,ROW(),CL$14),"")</f>
        <v/>
      </c>
    </row>
    <row r="24" spans="1:90" s="2" customFormat="1" ht="15.75" x14ac:dyDescent="0.4">
      <c r="A24" s="6">
        <v>9</v>
      </c>
      <c r="B24" s="18">
        <f t="shared" ca="1" si="17"/>
        <v>0</v>
      </c>
      <c r="C24" s="19"/>
      <c r="D24" s="27"/>
      <c r="E24" s="24" t="str">
        <f ca="1">IF(OR(MONTH(DATE($B$1,E$1,$A24))&lt;&gt;E$1,_xlfn.XLOOKUP(DATE($B$1,E$1,$A24),祝祭日,祝祭日,"XXX",0,1)&lt;&gt;"XXX",WEEKDAY(DATE($B$1,E$1,$A24),2)&gt;5),"",SUMIFS(matsui[受渡金額],matsui[約定日],DATE(デイトレ集計!$B$1,デイトレ集計!E$1,デイトレ集計!$A24),matsui[商品区分],"株式"))</f>
        <v/>
      </c>
      <c r="F24" s="19"/>
      <c r="G24" s="27"/>
      <c r="H24" s="24">
        <f ca="1">IF(OR(MONTH(DATE($B$1,H$1,$A24))&lt;&gt;H$1,_xlfn.XLOOKUP(DATE($B$1,H$1,$A24),祝祭日,祝祭日,"XXX",0,1)&lt;&gt;"XXX",WEEKDAY(DATE($B$1,H$1,$A24),2)&gt;5),"",SUMIFS(matsui[受渡金額],matsui[約定日],DATE(デイトレ集計!$B$1,デイトレ集計!H$1,デイトレ集計!$A24),matsui[商品区分],"株式"))</f>
        <v>0</v>
      </c>
      <c r="I24" s="19"/>
      <c r="J24" s="27"/>
      <c r="K24" s="24">
        <f ca="1">IF(OR(MONTH(DATE($B$1,K$1,$A24))&lt;&gt;K$1,_xlfn.XLOOKUP(DATE($B$1,K$1,$A24),祝祭日,祝祭日,"XXX",0,1)&lt;&gt;"XXX",WEEKDAY(DATE($B$1,K$1,$A24),2)&gt;5),"",SUMIFS(matsui[受渡金額],matsui[約定日],DATE(デイトレ集計!$B$1,デイトレ集計!K$1,デイトレ集計!$A24),matsui[商品区分],"株式"))</f>
        <v>0</v>
      </c>
      <c r="L24" s="19"/>
      <c r="M24" s="27"/>
      <c r="N24" s="24" t="str">
        <f ca="1">IF(OR(MONTH(DATE($B$1,N$1,$A24))&lt;&gt;N$1,_xlfn.XLOOKUP(DATE($B$1,N$1,$A24),祝祭日,祝祭日,"XXX",0,1)&lt;&gt;"XXX",WEEKDAY(DATE($B$1,N$1,$A24),2)&gt;5),"",SUMIFS(matsui[受渡金額],matsui[約定日],DATE(デイトレ集計!$B$1,デイトレ集計!N$1,デイトレ集計!$A24),matsui[商品区分],"株式"))</f>
        <v/>
      </c>
      <c r="O24" s="19"/>
      <c r="P24" s="27"/>
      <c r="Q24" s="24">
        <f ca="1">IF(OR(MONTH(DATE($B$1,Q$1,$A24))&lt;&gt;Q$1,_xlfn.XLOOKUP(DATE($B$1,Q$1,$A24),祝祭日,祝祭日,"XXX",0,1)&lt;&gt;"XXX",WEEKDAY(DATE($B$1,Q$1,$A24),2)&gt;5),"",SUMIFS(matsui[受渡金額],matsui[約定日],DATE(デイトレ集計!$B$1,デイトレ集計!Q$1,デイトレ集計!$A24),matsui[商品区分],"株式"))</f>
        <v>0</v>
      </c>
      <c r="R24" s="19"/>
      <c r="S24" s="27"/>
      <c r="T24" s="24">
        <f ca="1">IF(OR(MONTH(DATE($B$1,T$1,$A24))&lt;&gt;T$1,_xlfn.XLOOKUP(DATE($B$1,T$1,$A24),祝祭日,祝祭日,"XXX",0,1)&lt;&gt;"XXX",WEEKDAY(DATE($B$1,T$1,$A24),2)&gt;5),"",SUMIFS(matsui[受渡金額],matsui[約定日],DATE(デイトレ集計!$B$1,デイトレ集計!T$1,デイトレ集計!$A24),matsui[商品区分],"株式"))</f>
        <v>0</v>
      </c>
      <c r="U24" s="19"/>
      <c r="V24" s="27"/>
      <c r="W24" s="24" t="str">
        <f ca="1">IF(OR(MONTH(DATE($B$1,W$1,$A24))&lt;&gt;W$1,_xlfn.XLOOKUP(DATE($B$1,W$1,$A24),祝祭日,祝祭日,"XXX",0,1)&lt;&gt;"XXX",WEEKDAY(DATE($B$1,W$1,$A24),2)&gt;5),"",SUMIFS(matsui[受渡金額],matsui[約定日],DATE(デイトレ集計!$B$1,デイトレ集計!W$1,デイトレ集計!$A24),matsui[商品区分],"株式"))</f>
        <v/>
      </c>
      <c r="X24" s="19"/>
      <c r="Y24" s="27"/>
      <c r="Z24" s="24">
        <f ca="1">IF(OR(MONTH(DATE($B$1,Z$1,$A24))&lt;&gt;Z$1,_xlfn.XLOOKUP(DATE($B$1,Z$1,$A24),祝祭日,祝祭日,"XXX",0,1)&lt;&gt;"XXX",WEEKDAY(DATE($B$1,Z$1,$A24),2)&gt;5),"",SUMIFS(matsui[受渡金額],matsui[約定日],DATE(デイトレ集計!$B$1,デイトレ集計!Z$1,デイトレ集計!$A24),matsui[商品区分],"株式"))</f>
        <v>0</v>
      </c>
      <c r="AA24" s="19"/>
      <c r="AB24" s="27"/>
      <c r="AC24" s="24" t="str">
        <f ca="1">IF(OR(MONTH(DATE($B$1,AC$1,$A24))&lt;&gt;AC$1,_xlfn.XLOOKUP(DATE($B$1,AC$1,$A24),祝祭日,祝祭日,"XXX",0,1)&lt;&gt;"XXX",WEEKDAY(DATE($B$1,AC$1,$A24),2)&gt;5),"",SUMIFS(matsui[受渡金額],matsui[約定日],DATE(デイトレ集計!$B$1,デイトレ集計!AC$1,デイトレ集計!$A24),matsui[商品区分],"株式"))</f>
        <v/>
      </c>
      <c r="AD24" s="19"/>
      <c r="AE24" s="27"/>
      <c r="AF24" s="24" t="str">
        <f ca="1">IF(OR(MONTH(DATE($B$1,AF$1,$A24))&lt;&gt;AF$1,_xlfn.XLOOKUP(DATE($B$1,AF$1,$A24),祝祭日,祝祭日,"XXX",0,1)&lt;&gt;"XXX",WEEKDAY(DATE($B$1,AF$1,$A24),2)&gt;5),"",SUMIFS(matsui[受渡金額],matsui[約定日],DATE(デイトレ集計!$B$1,デイトレ集計!AF$1,デイトレ集計!$A24),matsui[商品区分],"株式"))</f>
        <v/>
      </c>
      <c r="AG24" s="19"/>
      <c r="AH24" s="27"/>
      <c r="AI24" s="24">
        <f ca="1">IF(OR(MONTH(DATE($B$1,AI$1,$A24))&lt;&gt;AI$1,_xlfn.XLOOKUP(DATE($B$1,AI$1,$A24),祝祭日,祝祭日,"XXX",0,1)&lt;&gt;"XXX",WEEKDAY(DATE($B$1,AI$1,$A24),2)&gt;5),"",SUMIFS(matsui[受渡金額],matsui[約定日],DATE(デイトレ集計!$B$1,デイトレ集計!AI$1,デイトレ集計!$A24),matsui[商品区分],"株式"))</f>
        <v>0</v>
      </c>
      <c r="AJ24" s="19"/>
      <c r="AK24" s="27"/>
      <c r="AL24" s="27" t="str">
        <f ca="1">IF(OR(MONTH(DATE($B$1,AL$1,$A24))&lt;&gt;AL$1,_xlfn.XLOOKUP(DATE($B$1,AL$1,$A24),祝祭日,祝祭日,"XXX",0,1)&lt;&gt;"XXX",WEEKDAY(DATE($B$1,AL$1,$A24),2)&gt;5),"",SUMIFS(matsui[受渡金額],matsui[約定日],DATE(デイトレ集計!$B$1,デイトレ集計!AL$1,デイトレ集計!$A24),matsui[商品区分],"株式"))</f>
        <v/>
      </c>
      <c r="AN24" s="23">
        <f t="shared" ca="1" si="20"/>
        <v>0</v>
      </c>
      <c r="AO24" s="23">
        <f t="shared" ca="1" si="21"/>
        <v>0</v>
      </c>
      <c r="AP24" s="23">
        <f t="shared" ca="1" si="22"/>
        <v>0</v>
      </c>
      <c r="AQ24" s="23">
        <f t="shared" ca="1" si="23"/>
        <v>0</v>
      </c>
      <c r="AR24" s="23">
        <f t="shared" ca="1" si="24"/>
        <v>0</v>
      </c>
      <c r="AS24" s="23">
        <f t="shared" ca="1" si="25"/>
        <v>0</v>
      </c>
      <c r="AT24" s="23">
        <f t="shared" ca="1" si="26"/>
        <v>-12900</v>
      </c>
      <c r="AU24" s="23">
        <f t="shared" ca="1" si="32"/>
        <v>-12900</v>
      </c>
      <c r="AV24" s="23">
        <f t="shared" ca="1" si="27"/>
        <v>-12900</v>
      </c>
      <c r="AW24" s="23">
        <f t="shared" ca="1" si="28"/>
        <v>-12900</v>
      </c>
      <c r="AX24" s="23">
        <f t="shared" ca="1" si="29"/>
        <v>-9900</v>
      </c>
      <c r="AY24" s="23">
        <f t="shared" ca="1" si="30"/>
        <v>-9900</v>
      </c>
      <c r="BA24" s="23">
        <f t="shared" ca="1" si="44"/>
        <v>0</v>
      </c>
      <c r="BB24" s="23">
        <f t="shared" ca="1" si="33"/>
        <v>0</v>
      </c>
      <c r="BC24" s="23">
        <f t="shared" ca="1" si="34"/>
        <v>0</v>
      </c>
      <c r="BD24" s="23">
        <f t="shared" ca="1" si="35"/>
        <v>0</v>
      </c>
      <c r="BE24" s="23">
        <f t="shared" ca="1" si="36"/>
        <v>0</v>
      </c>
      <c r="BF24" s="23">
        <f t="shared" ca="1" si="37"/>
        <v>0</v>
      </c>
      <c r="BG24" s="23">
        <f t="shared" ca="1" si="38"/>
        <v>-14300</v>
      </c>
      <c r="BH24" s="23">
        <f t="shared" ca="1" si="39"/>
        <v>0</v>
      </c>
      <c r="BI24" s="23">
        <f t="shared" ca="1" si="40"/>
        <v>0</v>
      </c>
      <c r="BJ24" s="23">
        <f t="shared" ca="1" si="41"/>
        <v>0</v>
      </c>
      <c r="BK24" s="23">
        <f t="shared" ca="1" si="42"/>
        <v>0</v>
      </c>
      <c r="BL24" s="23">
        <f t="shared" ca="1" si="43"/>
        <v>0</v>
      </c>
      <c r="BN24" s="23" t="str" cm="1">
        <f t="array" aca="1" ref="BN24" ca="1">IF(INDEX($A$1:$AL$46,ROW(),BN$14)&gt;0,INDEX($A$1:$AL$46,ROW(),BN$14),"")</f>
        <v/>
      </c>
      <c r="BO24" s="23" t="str" cm="1">
        <f t="array" aca="1" ref="BO24" ca="1">IF(INDEX($A$1:$AL$46,ROW(),BO$14)&gt;0,INDEX($A$1:$AL$46,ROW(),BO$14),"")</f>
        <v/>
      </c>
      <c r="BP24" s="23" t="str" cm="1">
        <f t="array" aca="1" ref="BP24" ca="1">IF(INDEX($A$1:$AL$46,ROW(),BP$14)&gt;0,INDEX($A$1:$AL$46,ROW(),BP$14),"")</f>
        <v/>
      </c>
      <c r="BQ24" s="23" t="str" cm="1">
        <f t="array" aca="1" ref="BQ24" ca="1">IF(INDEX($A$1:$AL$46,ROW(),BQ$14)&gt;0,INDEX($A$1:$AL$46,ROW(),BQ$14),"")</f>
        <v/>
      </c>
      <c r="BR24" s="23" t="str" cm="1">
        <f t="array" aca="1" ref="BR24" ca="1">IF(INDEX($A$1:$AL$46,ROW(),BR$14)&gt;0,INDEX($A$1:$AL$46,ROW(),BR$14),"")</f>
        <v/>
      </c>
      <c r="BS24" s="23" t="str" cm="1">
        <f t="array" aca="1" ref="BS24" ca="1">IF(INDEX($A$1:$AL$46,ROW(),BS$14)&gt;0,INDEX($A$1:$AL$46,ROW(),BS$14),"")</f>
        <v/>
      </c>
      <c r="BT24" s="23" t="str" cm="1">
        <f t="array" aca="1" ref="BT24" ca="1">IF(INDEX($A$1:$AL$46,ROW(),BT$14)&gt;0,INDEX($A$1:$AL$46,ROW(),BT$14),"")</f>
        <v/>
      </c>
      <c r="BU24" s="23" t="str" cm="1">
        <f t="array" aca="1" ref="BU24" ca="1">IF(INDEX($A$1:$AL$46,ROW(),BU$14)&gt;0,INDEX($A$1:$AL$46,ROW(),BU$14),"")</f>
        <v/>
      </c>
      <c r="BV24" s="23" t="str" cm="1">
        <f t="array" aca="1" ref="BV24" ca="1">IF(INDEX($A$1:$AL$46,ROW(),BV$14)&gt;0,INDEX($A$1:$AL$46,ROW(),BV$14),"")</f>
        <v/>
      </c>
      <c r="BW24" s="23" t="str" cm="1">
        <f t="array" aca="1" ref="BW24" ca="1">IF(INDEX($A$1:$AL$46,ROW(),BW$14)&gt;0,INDEX($A$1:$AL$46,ROW(),BW$14),"")</f>
        <v/>
      </c>
      <c r="BX24" s="23" t="str" cm="1">
        <f t="array" aca="1" ref="BX24" ca="1">IF(INDEX($A$1:$AL$46,ROW(),BX$14)&gt;0,INDEX($A$1:$AL$46,ROW(),BX$14),"")</f>
        <v/>
      </c>
      <c r="BY24" s="23" t="str" cm="1">
        <f t="array" aca="1" ref="BY24" ca="1">IF(INDEX($A$1:$AL$46,ROW(),BY$14)&gt;0,INDEX($A$1:$AL$46,ROW(),BY$14),"")</f>
        <v/>
      </c>
      <c r="CA24" s="23" t="str" cm="1">
        <f t="array" aca="1" ref="CA24" ca="1">IF(INDEX($A$1:$AL$46,ROW(),CA$14)&lt;0,INDEX($A$1:$AL$46,ROW(),CA$14),"")</f>
        <v/>
      </c>
      <c r="CB24" s="23" t="str" cm="1">
        <f t="array" aca="1" ref="CB24" ca="1">IF(INDEX($A$1:$AL$46,ROW(),CB$14)&lt;0,INDEX($A$1:$AL$46,ROW(),CB$14),"")</f>
        <v/>
      </c>
      <c r="CC24" s="23" t="str" cm="1">
        <f t="array" aca="1" ref="CC24" ca="1">IF(INDEX($A$1:$AL$46,ROW(),CC$14)&lt;0,INDEX($A$1:$AL$46,ROW(),CC$14),"")</f>
        <v/>
      </c>
      <c r="CD24" s="23" t="str" cm="1">
        <f t="array" aca="1" ref="CD24" ca="1">IF(INDEX($A$1:$AL$46,ROW(),CD$14)&lt;0,INDEX($A$1:$AL$46,ROW(),CD$14),"")</f>
        <v/>
      </c>
      <c r="CE24" s="23" t="str" cm="1">
        <f t="array" aca="1" ref="CE24" ca="1">IF(INDEX($A$1:$AL$46,ROW(),CE$14)&lt;0,INDEX($A$1:$AL$46,ROW(),CE$14),"")</f>
        <v/>
      </c>
      <c r="CF24" s="23" t="str" cm="1">
        <f t="array" aca="1" ref="CF24" ca="1">IF(INDEX($A$1:$AL$46,ROW(),CF$14)&lt;0,INDEX($A$1:$AL$46,ROW(),CF$14),"")</f>
        <v/>
      </c>
      <c r="CG24" s="23" t="str" cm="1">
        <f t="array" aca="1" ref="CG24" ca="1">IF(INDEX($A$1:$AL$46,ROW(),CG$14)&lt;0,INDEX($A$1:$AL$46,ROW(),CG$14),"")</f>
        <v/>
      </c>
      <c r="CH24" s="23" t="str" cm="1">
        <f t="array" aca="1" ref="CH24" ca="1">IF(INDEX($A$1:$AL$46,ROW(),CH$14)&lt;0,INDEX($A$1:$AL$46,ROW(),CH$14),"")</f>
        <v/>
      </c>
      <c r="CI24" s="23" t="str" cm="1">
        <f t="array" aca="1" ref="CI24" ca="1">IF(INDEX($A$1:$AL$46,ROW(),CI$14)&lt;0,INDEX($A$1:$AL$46,ROW(),CI$14),"")</f>
        <v/>
      </c>
      <c r="CJ24" s="23" t="str" cm="1">
        <f t="array" aca="1" ref="CJ24" ca="1">IF(INDEX($A$1:$AL$46,ROW(),CJ$14)&lt;0,INDEX($A$1:$AL$46,ROW(),CJ$14),"")</f>
        <v/>
      </c>
      <c r="CK24" s="23" t="str" cm="1">
        <f t="array" aca="1" ref="CK24" ca="1">IF(INDEX($A$1:$AL$46,ROW(),CK$14)&lt;0,INDEX($A$1:$AL$46,ROW(),CK$14),"")</f>
        <v/>
      </c>
      <c r="CL24" s="23" t="str" cm="1">
        <f t="array" aca="1" ref="CL24" ca="1">IF(INDEX($A$1:$AL$46,ROW(),CL$14)&lt;0,INDEX($A$1:$AL$46,ROW(),CL$14),"")</f>
        <v/>
      </c>
    </row>
    <row r="25" spans="1:90" s="2" customFormat="1" ht="15.75" x14ac:dyDescent="0.4">
      <c r="A25" s="6">
        <v>10</v>
      </c>
      <c r="B25" s="18">
        <f t="shared" ca="1" si="17"/>
        <v>0</v>
      </c>
      <c r="C25" s="19"/>
      <c r="D25" s="27"/>
      <c r="E25" s="24">
        <f ca="1">IF(OR(MONTH(DATE($B$1,E$1,$A25))&lt;&gt;E$1,_xlfn.XLOOKUP(DATE($B$1,E$1,$A25),祝祭日,祝祭日,"XXX",0,1)&lt;&gt;"XXX",WEEKDAY(DATE($B$1,E$1,$A25),2)&gt;5),"",SUMIFS(matsui[受渡金額],matsui[約定日],DATE(デイトレ集計!$B$1,デイトレ集計!E$1,デイトレ集計!$A25),matsui[商品区分],"株式"))</f>
        <v>0</v>
      </c>
      <c r="F25" s="19"/>
      <c r="G25" s="27"/>
      <c r="H25" s="24">
        <f ca="1">IF(OR(MONTH(DATE($B$1,H$1,$A25))&lt;&gt;H$1,_xlfn.XLOOKUP(DATE($B$1,H$1,$A25),祝祭日,祝祭日,"XXX",0,1)&lt;&gt;"XXX",WEEKDAY(DATE($B$1,H$1,$A25),2)&gt;5),"",SUMIFS(matsui[受渡金額],matsui[約定日],DATE(デイトレ集計!$B$1,デイトレ集計!H$1,デイトレ集計!$A25),matsui[商品区分],"株式"))</f>
        <v>0</v>
      </c>
      <c r="I25" s="19"/>
      <c r="J25" s="27"/>
      <c r="K25" s="24">
        <f ca="1">IF(OR(MONTH(DATE($B$1,K$1,$A25))&lt;&gt;K$1,_xlfn.XLOOKUP(DATE($B$1,K$1,$A25),祝祭日,祝祭日,"XXX",0,1)&lt;&gt;"XXX",WEEKDAY(DATE($B$1,K$1,$A25),2)&gt;5),"",SUMIFS(matsui[受渡金額],matsui[約定日],DATE(デイトレ集計!$B$1,デイトレ集計!K$1,デイトレ集計!$A25),matsui[商品区分],"株式"))</f>
        <v>0</v>
      </c>
      <c r="L25" s="19"/>
      <c r="M25" s="27"/>
      <c r="N25" s="24">
        <f ca="1">IF(OR(MONTH(DATE($B$1,N$1,$A25))&lt;&gt;N$1,_xlfn.XLOOKUP(DATE($B$1,N$1,$A25),祝祭日,祝祭日,"XXX",0,1)&lt;&gt;"XXX",WEEKDAY(DATE($B$1,N$1,$A25),2)&gt;5),"",SUMIFS(matsui[受渡金額],matsui[約定日],DATE(デイトレ集計!$B$1,デイトレ集計!N$1,デイトレ集計!$A25),matsui[商品区分],"株式"))</f>
        <v>0</v>
      </c>
      <c r="O25" s="19"/>
      <c r="P25" s="27"/>
      <c r="Q25" s="24">
        <f ca="1">IF(OR(MONTH(DATE($B$1,Q$1,$A25))&lt;&gt;Q$1,_xlfn.XLOOKUP(DATE($B$1,Q$1,$A25),祝祭日,祝祭日,"XXX",0,1)&lt;&gt;"XXX",WEEKDAY(DATE($B$1,Q$1,$A25),2)&gt;5),"",SUMIFS(matsui[受渡金額],matsui[約定日],DATE(デイトレ集計!$B$1,デイトレ集計!Q$1,デイトレ集計!$A25),matsui[商品区分],"株式"))</f>
        <v>0</v>
      </c>
      <c r="R25" s="19"/>
      <c r="S25" s="27"/>
      <c r="T25" s="24" t="str">
        <f ca="1">IF(OR(MONTH(DATE($B$1,T$1,$A25))&lt;&gt;T$1,_xlfn.XLOOKUP(DATE($B$1,T$1,$A25),祝祭日,祝祭日,"XXX",0,1)&lt;&gt;"XXX",WEEKDAY(DATE($B$1,T$1,$A25),2)&gt;5),"",SUMIFS(matsui[受渡金額],matsui[約定日],DATE(デイトレ集計!$B$1,デイトレ集計!T$1,デイトレ集計!$A25),matsui[商品区分],"株式"))</f>
        <v/>
      </c>
      <c r="U25" s="19"/>
      <c r="V25" s="27"/>
      <c r="W25" s="24">
        <f ca="1">IF(OR(MONTH(DATE($B$1,W$1,$A25))&lt;&gt;W$1,_xlfn.XLOOKUP(DATE($B$1,W$1,$A25),祝祭日,祝祭日,"XXX",0,1)&lt;&gt;"XXX",WEEKDAY(DATE($B$1,W$1,$A25),2)&gt;5),"",SUMIFS(matsui[受渡金額],matsui[約定日],DATE(デイトレ集計!$B$1,デイトレ集計!W$1,デイトレ集計!$A25),matsui[商品区分],"株式"))</f>
        <v>0</v>
      </c>
      <c r="X25" s="19"/>
      <c r="Y25" s="27"/>
      <c r="Z25" s="24">
        <f ca="1">IF(OR(MONTH(DATE($B$1,Z$1,$A25))&lt;&gt;Z$1,_xlfn.XLOOKUP(DATE($B$1,Z$1,$A25),祝祭日,祝祭日,"XXX",0,1)&lt;&gt;"XXX",WEEKDAY(DATE($B$1,Z$1,$A25),2)&gt;5),"",SUMIFS(matsui[受渡金額],matsui[約定日],DATE(デイトレ集計!$B$1,デイトレ集計!Z$1,デイトレ集計!$A25),matsui[商品区分],"株式"))</f>
        <v>0</v>
      </c>
      <c r="AA25" s="19"/>
      <c r="AB25" s="27"/>
      <c r="AC25" s="24" t="str">
        <f ca="1">IF(OR(MONTH(DATE($B$1,AC$1,$A25))&lt;&gt;AC$1,_xlfn.XLOOKUP(DATE($B$1,AC$1,$A25),祝祭日,祝祭日,"XXX",0,1)&lt;&gt;"XXX",WEEKDAY(DATE($B$1,AC$1,$A25),2)&gt;5),"",SUMIFS(matsui[受渡金額],matsui[約定日],DATE(デイトレ集計!$B$1,デイトレ集計!AC$1,デイトレ集計!$A25),matsui[商品区分],"株式"))</f>
        <v/>
      </c>
      <c r="AD25" s="19"/>
      <c r="AE25" s="27"/>
      <c r="AF25" s="24">
        <f ca="1">IF(OR(MONTH(DATE($B$1,AF$1,$A25))&lt;&gt;AF$1,_xlfn.XLOOKUP(DATE($B$1,AF$1,$A25),祝祭日,祝祭日,"XXX",0,1)&lt;&gt;"XXX",WEEKDAY(DATE($B$1,AF$1,$A25),2)&gt;5),"",SUMIFS(matsui[受渡金額],matsui[約定日],DATE(デイトレ集計!$B$1,デイトレ集計!AF$1,デイトレ集計!$A25),matsui[商品区分],"株式"))</f>
        <v>0</v>
      </c>
      <c r="AG25" s="19"/>
      <c r="AH25" s="27"/>
      <c r="AI25" s="24">
        <f ca="1">IF(OR(MONTH(DATE($B$1,AI$1,$A25))&lt;&gt;AI$1,_xlfn.XLOOKUP(DATE($B$1,AI$1,$A25),祝祭日,祝祭日,"XXX",0,1)&lt;&gt;"XXX",WEEKDAY(DATE($B$1,AI$1,$A25),2)&gt;5),"",SUMIFS(matsui[受渡金額],matsui[約定日],DATE(デイトレ集計!$B$1,デイトレ集計!AI$1,デイトレ集計!$A25),matsui[商品区分],"株式"))</f>
        <v>0</v>
      </c>
      <c r="AJ25" s="19"/>
      <c r="AK25" s="27"/>
      <c r="AL25" s="27" t="str">
        <f ca="1">IF(OR(MONTH(DATE($B$1,AL$1,$A25))&lt;&gt;AL$1,_xlfn.XLOOKUP(DATE($B$1,AL$1,$A25),祝祭日,祝祭日,"XXX",0,1)&lt;&gt;"XXX",WEEKDAY(DATE($B$1,AL$1,$A25),2)&gt;5),"",SUMIFS(matsui[受渡金額],matsui[約定日],DATE(デイトレ集計!$B$1,デイトレ集計!AL$1,デイトレ集計!$A25),matsui[商品区分],"株式"))</f>
        <v/>
      </c>
      <c r="AN25" s="23">
        <f t="shared" ca="1" si="20"/>
        <v>0</v>
      </c>
      <c r="AO25" s="23">
        <f t="shared" ca="1" si="21"/>
        <v>0</v>
      </c>
      <c r="AP25" s="23">
        <f t="shared" ca="1" si="22"/>
        <v>0</v>
      </c>
      <c r="AQ25" s="23">
        <f t="shared" ca="1" si="23"/>
        <v>0</v>
      </c>
      <c r="AR25" s="23">
        <f t="shared" ca="1" si="24"/>
        <v>0</v>
      </c>
      <c r="AS25" s="23">
        <f t="shared" ca="1" si="25"/>
        <v>0</v>
      </c>
      <c r="AT25" s="23">
        <f t="shared" ca="1" si="26"/>
        <v>-12900</v>
      </c>
      <c r="AU25" s="23">
        <f t="shared" ca="1" si="32"/>
        <v>-12900</v>
      </c>
      <c r="AV25" s="23">
        <f t="shared" ca="1" si="27"/>
        <v>-12900</v>
      </c>
      <c r="AW25" s="23">
        <f t="shared" ca="1" si="28"/>
        <v>-12900</v>
      </c>
      <c r="AX25" s="23">
        <f t="shared" ca="1" si="29"/>
        <v>-9900</v>
      </c>
      <c r="AY25" s="23">
        <f t="shared" ca="1" si="30"/>
        <v>-9900</v>
      </c>
      <c r="BA25" s="23">
        <f t="shared" ca="1" si="44"/>
        <v>0</v>
      </c>
      <c r="BB25" s="23">
        <f t="shared" ca="1" si="33"/>
        <v>0</v>
      </c>
      <c r="BC25" s="23">
        <f t="shared" ca="1" si="34"/>
        <v>0</v>
      </c>
      <c r="BD25" s="23">
        <f t="shared" ca="1" si="35"/>
        <v>0</v>
      </c>
      <c r="BE25" s="23">
        <f t="shared" ca="1" si="36"/>
        <v>0</v>
      </c>
      <c r="BF25" s="23">
        <f t="shared" ca="1" si="37"/>
        <v>0</v>
      </c>
      <c r="BG25" s="23">
        <f t="shared" ca="1" si="38"/>
        <v>-14300</v>
      </c>
      <c r="BH25" s="23">
        <f t="shared" ca="1" si="39"/>
        <v>0</v>
      </c>
      <c r="BI25" s="23">
        <f t="shared" ca="1" si="40"/>
        <v>0</v>
      </c>
      <c r="BJ25" s="23">
        <f t="shared" ca="1" si="41"/>
        <v>0</v>
      </c>
      <c r="BK25" s="23">
        <f t="shared" ca="1" si="42"/>
        <v>0</v>
      </c>
      <c r="BL25" s="23">
        <f t="shared" ca="1" si="43"/>
        <v>0</v>
      </c>
      <c r="BN25" s="23" t="str" cm="1">
        <f t="array" aca="1" ref="BN25" ca="1">IF(INDEX($A$1:$AL$46,ROW(),BN$14)&gt;0,INDEX($A$1:$AL$46,ROW(),BN$14),"")</f>
        <v/>
      </c>
      <c r="BO25" s="23" t="str" cm="1">
        <f t="array" aca="1" ref="BO25" ca="1">IF(INDEX($A$1:$AL$46,ROW(),BO$14)&gt;0,INDEX($A$1:$AL$46,ROW(),BO$14),"")</f>
        <v/>
      </c>
      <c r="BP25" s="23" t="str" cm="1">
        <f t="array" aca="1" ref="BP25" ca="1">IF(INDEX($A$1:$AL$46,ROW(),BP$14)&gt;0,INDEX($A$1:$AL$46,ROW(),BP$14),"")</f>
        <v/>
      </c>
      <c r="BQ25" s="23" t="str" cm="1">
        <f t="array" aca="1" ref="BQ25" ca="1">IF(INDEX($A$1:$AL$46,ROW(),BQ$14)&gt;0,INDEX($A$1:$AL$46,ROW(),BQ$14),"")</f>
        <v/>
      </c>
      <c r="BR25" s="23" t="str" cm="1">
        <f t="array" aca="1" ref="BR25" ca="1">IF(INDEX($A$1:$AL$46,ROW(),BR$14)&gt;0,INDEX($A$1:$AL$46,ROW(),BR$14),"")</f>
        <v/>
      </c>
      <c r="BS25" s="23" t="str" cm="1">
        <f t="array" aca="1" ref="BS25" ca="1">IF(INDEX($A$1:$AL$46,ROW(),BS$14)&gt;0,INDEX($A$1:$AL$46,ROW(),BS$14),"")</f>
        <v/>
      </c>
      <c r="BT25" s="23" t="str" cm="1">
        <f t="array" aca="1" ref="BT25" ca="1">IF(INDEX($A$1:$AL$46,ROW(),BT$14)&gt;0,INDEX($A$1:$AL$46,ROW(),BT$14),"")</f>
        <v/>
      </c>
      <c r="BU25" s="23" t="str" cm="1">
        <f t="array" aca="1" ref="BU25" ca="1">IF(INDEX($A$1:$AL$46,ROW(),BU$14)&gt;0,INDEX($A$1:$AL$46,ROW(),BU$14),"")</f>
        <v/>
      </c>
      <c r="BV25" s="23" t="str" cm="1">
        <f t="array" aca="1" ref="BV25" ca="1">IF(INDEX($A$1:$AL$46,ROW(),BV$14)&gt;0,INDEX($A$1:$AL$46,ROW(),BV$14),"")</f>
        <v/>
      </c>
      <c r="BW25" s="23" t="str" cm="1">
        <f t="array" aca="1" ref="BW25" ca="1">IF(INDEX($A$1:$AL$46,ROW(),BW$14)&gt;0,INDEX($A$1:$AL$46,ROW(),BW$14),"")</f>
        <v/>
      </c>
      <c r="BX25" s="23" t="str" cm="1">
        <f t="array" aca="1" ref="BX25" ca="1">IF(INDEX($A$1:$AL$46,ROW(),BX$14)&gt;0,INDEX($A$1:$AL$46,ROW(),BX$14),"")</f>
        <v/>
      </c>
      <c r="BY25" s="23" t="str" cm="1">
        <f t="array" aca="1" ref="BY25" ca="1">IF(INDEX($A$1:$AL$46,ROW(),BY$14)&gt;0,INDEX($A$1:$AL$46,ROW(),BY$14),"")</f>
        <v/>
      </c>
      <c r="CA25" s="23" t="str" cm="1">
        <f t="array" aca="1" ref="CA25" ca="1">IF(INDEX($A$1:$AL$46,ROW(),CA$14)&lt;0,INDEX($A$1:$AL$46,ROW(),CA$14),"")</f>
        <v/>
      </c>
      <c r="CB25" s="23" t="str" cm="1">
        <f t="array" aca="1" ref="CB25" ca="1">IF(INDEX($A$1:$AL$46,ROW(),CB$14)&lt;0,INDEX($A$1:$AL$46,ROW(),CB$14),"")</f>
        <v/>
      </c>
      <c r="CC25" s="23" t="str" cm="1">
        <f t="array" aca="1" ref="CC25" ca="1">IF(INDEX($A$1:$AL$46,ROW(),CC$14)&lt;0,INDEX($A$1:$AL$46,ROW(),CC$14),"")</f>
        <v/>
      </c>
      <c r="CD25" s="23" t="str" cm="1">
        <f t="array" aca="1" ref="CD25" ca="1">IF(INDEX($A$1:$AL$46,ROW(),CD$14)&lt;0,INDEX($A$1:$AL$46,ROW(),CD$14),"")</f>
        <v/>
      </c>
      <c r="CE25" s="23" t="str" cm="1">
        <f t="array" aca="1" ref="CE25" ca="1">IF(INDEX($A$1:$AL$46,ROW(),CE$14)&lt;0,INDEX($A$1:$AL$46,ROW(),CE$14),"")</f>
        <v/>
      </c>
      <c r="CF25" s="23" t="str" cm="1">
        <f t="array" aca="1" ref="CF25" ca="1">IF(INDEX($A$1:$AL$46,ROW(),CF$14)&lt;0,INDEX($A$1:$AL$46,ROW(),CF$14),"")</f>
        <v/>
      </c>
      <c r="CG25" s="23" t="str" cm="1">
        <f t="array" aca="1" ref="CG25" ca="1">IF(INDEX($A$1:$AL$46,ROW(),CG$14)&lt;0,INDEX($A$1:$AL$46,ROW(),CG$14),"")</f>
        <v/>
      </c>
      <c r="CH25" s="23" t="str" cm="1">
        <f t="array" aca="1" ref="CH25" ca="1">IF(INDEX($A$1:$AL$46,ROW(),CH$14)&lt;0,INDEX($A$1:$AL$46,ROW(),CH$14),"")</f>
        <v/>
      </c>
      <c r="CI25" s="23" t="str" cm="1">
        <f t="array" aca="1" ref="CI25" ca="1">IF(INDEX($A$1:$AL$46,ROW(),CI$14)&lt;0,INDEX($A$1:$AL$46,ROW(),CI$14),"")</f>
        <v/>
      </c>
      <c r="CJ25" s="23" t="str" cm="1">
        <f t="array" aca="1" ref="CJ25" ca="1">IF(INDEX($A$1:$AL$46,ROW(),CJ$14)&lt;0,INDEX($A$1:$AL$46,ROW(),CJ$14),"")</f>
        <v/>
      </c>
      <c r="CK25" s="23" t="str" cm="1">
        <f t="array" aca="1" ref="CK25" ca="1">IF(INDEX($A$1:$AL$46,ROW(),CK$14)&lt;0,INDEX($A$1:$AL$46,ROW(),CK$14),"")</f>
        <v/>
      </c>
      <c r="CL25" s="23" t="str" cm="1">
        <f t="array" aca="1" ref="CL25" ca="1">IF(INDEX($A$1:$AL$46,ROW(),CL$14)&lt;0,INDEX($A$1:$AL$46,ROW(),CL$14),"")</f>
        <v/>
      </c>
    </row>
    <row r="26" spans="1:90" s="2" customFormat="1" ht="15.75" x14ac:dyDescent="0.4">
      <c r="A26" s="6">
        <v>11</v>
      </c>
      <c r="B26" s="18">
        <f t="shared" ca="1" si="17"/>
        <v>0</v>
      </c>
      <c r="C26" s="19"/>
      <c r="D26" s="27"/>
      <c r="E26" s="24">
        <f ca="1">IF(OR(MONTH(DATE($B$1,E$1,$A26))&lt;&gt;E$1,_xlfn.XLOOKUP(DATE($B$1,E$1,$A26),祝祭日,祝祭日,"XXX",0,1)&lt;&gt;"XXX",WEEKDAY(DATE($B$1,E$1,$A26),2)&gt;5),"",SUMIFS(matsui[受渡金額],matsui[約定日],DATE(デイトレ集計!$B$1,デイトレ集計!E$1,デイトレ集計!$A26),matsui[商品区分],"株式"))</f>
        <v>0</v>
      </c>
      <c r="F26" s="19"/>
      <c r="G26" s="27"/>
      <c r="H26" s="24" t="str">
        <f ca="1">IF(OR(MONTH(DATE($B$1,H$1,$A26))&lt;&gt;H$1,_xlfn.XLOOKUP(DATE($B$1,H$1,$A26),祝祭日,祝祭日,"XXX",0,1)&lt;&gt;"XXX",WEEKDAY(DATE($B$1,H$1,$A26),2)&gt;5),"",SUMIFS(matsui[受渡金額],matsui[約定日],DATE(デイトレ集計!$B$1,デイトレ集計!H$1,デイトレ集計!$A26),matsui[商品区分],"株式"))</f>
        <v/>
      </c>
      <c r="I26" s="19"/>
      <c r="J26" s="27"/>
      <c r="K26" s="24" t="str">
        <f ca="1">IF(OR(MONTH(DATE($B$1,K$1,$A26))&lt;&gt;K$1,_xlfn.XLOOKUP(DATE($B$1,K$1,$A26),祝祭日,祝祭日,"XXX",0,1)&lt;&gt;"XXX",WEEKDAY(DATE($B$1,K$1,$A26),2)&gt;5),"",SUMIFS(matsui[受渡金額],matsui[約定日],DATE(デイトレ集計!$B$1,デイトレ集計!K$1,デイトレ集計!$A26),matsui[商品区分],"株式"))</f>
        <v/>
      </c>
      <c r="L26" s="19"/>
      <c r="M26" s="27"/>
      <c r="N26" s="24">
        <f ca="1">IF(OR(MONTH(DATE($B$1,N$1,$A26))&lt;&gt;N$1,_xlfn.XLOOKUP(DATE($B$1,N$1,$A26),祝祭日,祝祭日,"XXX",0,1)&lt;&gt;"XXX",WEEKDAY(DATE($B$1,N$1,$A26),2)&gt;5),"",SUMIFS(matsui[受渡金額],matsui[約定日],DATE(デイトレ集計!$B$1,デイトレ集計!N$1,デイトレ集計!$A26),matsui[商品区分],"株式"))</f>
        <v>0</v>
      </c>
      <c r="O26" s="19"/>
      <c r="P26" s="27"/>
      <c r="Q26" s="24">
        <f ca="1">IF(OR(MONTH(DATE($B$1,Q$1,$A26))&lt;&gt;Q$1,_xlfn.XLOOKUP(DATE($B$1,Q$1,$A26),祝祭日,祝祭日,"XXX",0,1)&lt;&gt;"XXX",WEEKDAY(DATE($B$1,Q$1,$A26),2)&gt;5),"",SUMIFS(matsui[受渡金額],matsui[約定日],DATE(デイトレ集計!$B$1,デイトレ集計!Q$1,デイトレ集計!$A26),matsui[商品区分],"株式"))</f>
        <v>0</v>
      </c>
      <c r="R26" s="19"/>
      <c r="S26" s="27"/>
      <c r="T26" s="24" t="str">
        <f ca="1">IF(OR(MONTH(DATE($B$1,T$1,$A26))&lt;&gt;T$1,_xlfn.XLOOKUP(DATE($B$1,T$1,$A26),祝祭日,祝祭日,"XXX",0,1)&lt;&gt;"XXX",WEEKDAY(DATE($B$1,T$1,$A26),2)&gt;5),"",SUMIFS(matsui[受渡金額],matsui[約定日],DATE(デイトレ集計!$B$1,デイトレ集計!T$1,デイトレ集計!$A26),matsui[商品区分],"株式"))</f>
        <v/>
      </c>
      <c r="U26" s="19"/>
      <c r="V26" s="27"/>
      <c r="W26" s="24">
        <f ca="1">IF(OR(MONTH(DATE($B$1,W$1,$A26))&lt;&gt;W$1,_xlfn.XLOOKUP(DATE($B$1,W$1,$A26),祝祭日,祝祭日,"XXX",0,1)&lt;&gt;"XXX",WEEKDAY(DATE($B$1,W$1,$A26),2)&gt;5),"",SUMIFS(matsui[受渡金額],matsui[約定日],DATE(デイトレ集計!$B$1,デイトレ集計!W$1,デイトレ集計!$A26),matsui[商品区分],"株式"))</f>
        <v>0</v>
      </c>
      <c r="X26" s="19"/>
      <c r="Y26" s="27"/>
      <c r="Z26" s="24" t="str">
        <f ca="1">IF(OR(MONTH(DATE($B$1,Z$1,$A26))&lt;&gt;Z$1,_xlfn.XLOOKUP(DATE($B$1,Z$1,$A26),祝祭日,祝祭日,"XXX",0,1)&lt;&gt;"XXX",WEEKDAY(DATE($B$1,Z$1,$A26),2)&gt;5),"",SUMIFS(matsui[受渡金額],matsui[約定日],DATE(デイトレ集計!$B$1,デイトレ集計!Z$1,デイトレ集計!$A26),matsui[商品区分],"株式"))</f>
        <v/>
      </c>
      <c r="AA26" s="19"/>
      <c r="AB26" s="27"/>
      <c r="AC26" s="24">
        <f ca="1">IF(OR(MONTH(DATE($B$1,AC$1,$A26))&lt;&gt;AC$1,_xlfn.XLOOKUP(DATE($B$1,AC$1,$A26),祝祭日,祝祭日,"XXX",0,1)&lt;&gt;"XXX",WEEKDAY(DATE($B$1,AC$1,$A26),2)&gt;5),"",SUMIFS(matsui[受渡金額],matsui[約定日],DATE(デイトレ集計!$B$1,デイトレ集計!AC$1,デイトレ集計!$A26),matsui[商品区分],"株式"))</f>
        <v>0</v>
      </c>
      <c r="AD26" s="19"/>
      <c r="AE26" s="27"/>
      <c r="AF26" s="24">
        <f ca="1">IF(OR(MONTH(DATE($B$1,AF$1,$A26))&lt;&gt;AF$1,_xlfn.XLOOKUP(DATE($B$1,AF$1,$A26),祝祭日,祝祭日,"XXX",0,1)&lt;&gt;"XXX",WEEKDAY(DATE($B$1,AF$1,$A26),2)&gt;5),"",SUMIFS(matsui[受渡金額],matsui[約定日],DATE(デイトレ集計!$B$1,デイトレ集計!AF$1,デイトレ集計!$A26),matsui[商品区分],"株式"))</f>
        <v>0</v>
      </c>
      <c r="AG26" s="19"/>
      <c r="AH26" s="27"/>
      <c r="AI26" s="24" t="str">
        <f ca="1">IF(OR(MONTH(DATE($B$1,AI$1,$A26))&lt;&gt;AI$1,_xlfn.XLOOKUP(DATE($B$1,AI$1,$A26),祝祭日,祝祭日,"XXX",0,1)&lt;&gt;"XXX",WEEKDAY(DATE($B$1,AI$1,$A26),2)&gt;5),"",SUMIFS(matsui[受渡金額],matsui[約定日],DATE(デイトレ集計!$B$1,デイトレ集計!AI$1,デイトレ集計!$A26),matsui[商品区分],"株式"))</f>
        <v/>
      </c>
      <c r="AJ26" s="19"/>
      <c r="AK26" s="27"/>
      <c r="AL26" s="27">
        <f ca="1">IF(OR(MONTH(DATE($B$1,AL$1,$A26))&lt;&gt;AL$1,_xlfn.XLOOKUP(DATE($B$1,AL$1,$A26),祝祭日,祝祭日,"XXX",0,1)&lt;&gt;"XXX",WEEKDAY(DATE($B$1,AL$1,$A26),2)&gt;5),"",SUMIFS(matsui[受渡金額],matsui[約定日],DATE(デイトレ集計!$B$1,デイトレ集計!AL$1,デイトレ集計!$A26),matsui[商品区分],"株式"))</f>
        <v>0</v>
      </c>
      <c r="AN26" s="23">
        <f t="shared" ca="1" si="20"/>
        <v>0</v>
      </c>
      <c r="AO26" s="23">
        <f t="shared" ca="1" si="21"/>
        <v>0</v>
      </c>
      <c r="AP26" s="23">
        <f t="shared" ca="1" si="22"/>
        <v>0</v>
      </c>
      <c r="AQ26" s="23">
        <f t="shared" ca="1" si="23"/>
        <v>0</v>
      </c>
      <c r="AR26" s="23">
        <f t="shared" ca="1" si="24"/>
        <v>0</v>
      </c>
      <c r="AS26" s="23">
        <f t="shared" ca="1" si="25"/>
        <v>0</v>
      </c>
      <c r="AT26" s="23">
        <f t="shared" ca="1" si="26"/>
        <v>-12900</v>
      </c>
      <c r="AU26" s="23">
        <f t="shared" ca="1" si="32"/>
        <v>-12900</v>
      </c>
      <c r="AV26" s="23">
        <f t="shared" ca="1" si="27"/>
        <v>-12900</v>
      </c>
      <c r="AW26" s="23">
        <f t="shared" ca="1" si="28"/>
        <v>-12900</v>
      </c>
      <c r="AX26" s="23">
        <f t="shared" ca="1" si="29"/>
        <v>-9900</v>
      </c>
      <c r="AY26" s="23">
        <f t="shared" ca="1" si="30"/>
        <v>-9900</v>
      </c>
      <c r="BA26" s="23">
        <f t="shared" ca="1" si="44"/>
        <v>0</v>
      </c>
      <c r="BB26" s="23">
        <f t="shared" ca="1" si="33"/>
        <v>0</v>
      </c>
      <c r="BC26" s="23">
        <f t="shared" ca="1" si="34"/>
        <v>0</v>
      </c>
      <c r="BD26" s="23">
        <f t="shared" ca="1" si="35"/>
        <v>0</v>
      </c>
      <c r="BE26" s="23">
        <f t="shared" ca="1" si="36"/>
        <v>0</v>
      </c>
      <c r="BF26" s="23">
        <f t="shared" ca="1" si="37"/>
        <v>0</v>
      </c>
      <c r="BG26" s="23">
        <f t="shared" ca="1" si="38"/>
        <v>-14300</v>
      </c>
      <c r="BH26" s="23">
        <f t="shared" ca="1" si="39"/>
        <v>0</v>
      </c>
      <c r="BI26" s="23">
        <f t="shared" ca="1" si="40"/>
        <v>0</v>
      </c>
      <c r="BJ26" s="23">
        <f t="shared" ca="1" si="41"/>
        <v>0</v>
      </c>
      <c r="BK26" s="23">
        <f t="shared" ca="1" si="42"/>
        <v>0</v>
      </c>
      <c r="BL26" s="23">
        <f t="shared" ca="1" si="43"/>
        <v>0</v>
      </c>
      <c r="BN26" s="23" t="str" cm="1">
        <f t="array" aca="1" ref="BN26" ca="1">IF(INDEX($A$1:$AL$46,ROW(),BN$14)&gt;0,INDEX($A$1:$AL$46,ROW(),BN$14),"")</f>
        <v/>
      </c>
      <c r="BO26" s="23" t="str" cm="1">
        <f t="array" aca="1" ref="BO26" ca="1">IF(INDEX($A$1:$AL$46,ROW(),BO$14)&gt;0,INDEX($A$1:$AL$46,ROW(),BO$14),"")</f>
        <v/>
      </c>
      <c r="BP26" s="23" t="str" cm="1">
        <f t="array" aca="1" ref="BP26" ca="1">IF(INDEX($A$1:$AL$46,ROW(),BP$14)&gt;0,INDEX($A$1:$AL$46,ROW(),BP$14),"")</f>
        <v/>
      </c>
      <c r="BQ26" s="23" t="str" cm="1">
        <f t="array" aca="1" ref="BQ26" ca="1">IF(INDEX($A$1:$AL$46,ROW(),BQ$14)&gt;0,INDEX($A$1:$AL$46,ROW(),BQ$14),"")</f>
        <v/>
      </c>
      <c r="BR26" s="23" t="str" cm="1">
        <f t="array" aca="1" ref="BR26" ca="1">IF(INDEX($A$1:$AL$46,ROW(),BR$14)&gt;0,INDEX($A$1:$AL$46,ROW(),BR$14),"")</f>
        <v/>
      </c>
      <c r="BS26" s="23" t="str" cm="1">
        <f t="array" aca="1" ref="BS26" ca="1">IF(INDEX($A$1:$AL$46,ROW(),BS$14)&gt;0,INDEX($A$1:$AL$46,ROW(),BS$14),"")</f>
        <v/>
      </c>
      <c r="BT26" s="23" t="str" cm="1">
        <f t="array" aca="1" ref="BT26" ca="1">IF(INDEX($A$1:$AL$46,ROW(),BT$14)&gt;0,INDEX($A$1:$AL$46,ROW(),BT$14),"")</f>
        <v/>
      </c>
      <c r="BU26" s="23" t="str" cm="1">
        <f t="array" aca="1" ref="BU26" ca="1">IF(INDEX($A$1:$AL$46,ROW(),BU$14)&gt;0,INDEX($A$1:$AL$46,ROW(),BU$14),"")</f>
        <v/>
      </c>
      <c r="BV26" s="23" t="str" cm="1">
        <f t="array" aca="1" ref="BV26" ca="1">IF(INDEX($A$1:$AL$46,ROW(),BV$14)&gt;0,INDEX($A$1:$AL$46,ROW(),BV$14),"")</f>
        <v/>
      </c>
      <c r="BW26" s="23" t="str" cm="1">
        <f t="array" aca="1" ref="BW26" ca="1">IF(INDEX($A$1:$AL$46,ROW(),BW$14)&gt;0,INDEX($A$1:$AL$46,ROW(),BW$14),"")</f>
        <v/>
      </c>
      <c r="BX26" s="23" t="str" cm="1">
        <f t="array" aca="1" ref="BX26" ca="1">IF(INDEX($A$1:$AL$46,ROW(),BX$14)&gt;0,INDEX($A$1:$AL$46,ROW(),BX$14),"")</f>
        <v/>
      </c>
      <c r="BY26" s="23" t="str" cm="1">
        <f t="array" aca="1" ref="BY26" ca="1">IF(INDEX($A$1:$AL$46,ROW(),BY$14)&gt;0,INDEX($A$1:$AL$46,ROW(),BY$14),"")</f>
        <v/>
      </c>
      <c r="CA26" s="23" t="str" cm="1">
        <f t="array" aca="1" ref="CA26" ca="1">IF(INDEX($A$1:$AL$46,ROW(),CA$14)&lt;0,INDEX($A$1:$AL$46,ROW(),CA$14),"")</f>
        <v/>
      </c>
      <c r="CB26" s="23" t="str" cm="1">
        <f t="array" aca="1" ref="CB26" ca="1">IF(INDEX($A$1:$AL$46,ROW(),CB$14)&lt;0,INDEX($A$1:$AL$46,ROW(),CB$14),"")</f>
        <v/>
      </c>
      <c r="CC26" s="23" t="str" cm="1">
        <f t="array" aca="1" ref="CC26" ca="1">IF(INDEX($A$1:$AL$46,ROW(),CC$14)&lt;0,INDEX($A$1:$AL$46,ROW(),CC$14),"")</f>
        <v/>
      </c>
      <c r="CD26" s="23" t="str" cm="1">
        <f t="array" aca="1" ref="CD26" ca="1">IF(INDEX($A$1:$AL$46,ROW(),CD$14)&lt;0,INDEX($A$1:$AL$46,ROW(),CD$14),"")</f>
        <v/>
      </c>
      <c r="CE26" s="23" t="str" cm="1">
        <f t="array" aca="1" ref="CE26" ca="1">IF(INDEX($A$1:$AL$46,ROW(),CE$14)&lt;0,INDEX($A$1:$AL$46,ROW(),CE$14),"")</f>
        <v/>
      </c>
      <c r="CF26" s="23" t="str" cm="1">
        <f t="array" aca="1" ref="CF26" ca="1">IF(INDEX($A$1:$AL$46,ROW(),CF$14)&lt;0,INDEX($A$1:$AL$46,ROW(),CF$14),"")</f>
        <v/>
      </c>
      <c r="CG26" s="23" t="str" cm="1">
        <f t="array" aca="1" ref="CG26" ca="1">IF(INDEX($A$1:$AL$46,ROW(),CG$14)&lt;0,INDEX($A$1:$AL$46,ROW(),CG$14),"")</f>
        <v/>
      </c>
      <c r="CH26" s="23" t="str" cm="1">
        <f t="array" aca="1" ref="CH26" ca="1">IF(INDEX($A$1:$AL$46,ROW(),CH$14)&lt;0,INDEX($A$1:$AL$46,ROW(),CH$14),"")</f>
        <v/>
      </c>
      <c r="CI26" s="23" t="str" cm="1">
        <f t="array" aca="1" ref="CI26" ca="1">IF(INDEX($A$1:$AL$46,ROW(),CI$14)&lt;0,INDEX($A$1:$AL$46,ROW(),CI$14),"")</f>
        <v/>
      </c>
      <c r="CJ26" s="23" t="str" cm="1">
        <f t="array" aca="1" ref="CJ26" ca="1">IF(INDEX($A$1:$AL$46,ROW(),CJ$14)&lt;0,INDEX($A$1:$AL$46,ROW(),CJ$14),"")</f>
        <v/>
      </c>
      <c r="CK26" s="23" t="str" cm="1">
        <f t="array" aca="1" ref="CK26" ca="1">IF(INDEX($A$1:$AL$46,ROW(),CK$14)&lt;0,INDEX($A$1:$AL$46,ROW(),CK$14),"")</f>
        <v/>
      </c>
      <c r="CL26" s="23" t="str" cm="1">
        <f t="array" aca="1" ref="CL26" ca="1">IF(INDEX($A$1:$AL$46,ROW(),CL$14)&lt;0,INDEX($A$1:$AL$46,ROW(),CL$14),"")</f>
        <v/>
      </c>
    </row>
    <row r="27" spans="1:90" s="2" customFormat="1" ht="15.75" x14ac:dyDescent="0.4">
      <c r="A27" s="6">
        <v>12</v>
      </c>
      <c r="B27" s="18">
        <f t="shared" ca="1" si="17"/>
        <v>0</v>
      </c>
      <c r="C27" s="19"/>
      <c r="D27" s="27"/>
      <c r="E27" s="24">
        <f ca="1">IF(OR(MONTH(DATE($B$1,E$1,$A27))&lt;&gt;E$1,_xlfn.XLOOKUP(DATE($B$1,E$1,$A27),祝祭日,祝祭日,"XXX",0,1)&lt;&gt;"XXX",WEEKDAY(DATE($B$1,E$1,$A27),2)&gt;5),"",SUMIFS(matsui[受渡金額],matsui[約定日],DATE(デイトレ集計!$B$1,デイトレ集計!E$1,デイトレ集計!$A27),matsui[商品区分],"株式"))</f>
        <v>0</v>
      </c>
      <c r="F27" s="19"/>
      <c r="G27" s="27"/>
      <c r="H27" s="24" t="str">
        <f ca="1">IF(OR(MONTH(DATE($B$1,H$1,$A27))&lt;&gt;H$1,_xlfn.XLOOKUP(DATE($B$1,H$1,$A27),祝祭日,祝祭日,"XXX",0,1)&lt;&gt;"XXX",WEEKDAY(DATE($B$1,H$1,$A27),2)&gt;5),"",SUMIFS(matsui[受渡金額],matsui[約定日],DATE(デイトレ集計!$B$1,デイトレ集計!H$1,デイトレ集計!$A27),matsui[商品区分],"株式"))</f>
        <v/>
      </c>
      <c r="I27" s="19"/>
      <c r="J27" s="27"/>
      <c r="K27" s="24" t="str">
        <f ca="1">IF(OR(MONTH(DATE($B$1,K$1,$A27))&lt;&gt;K$1,_xlfn.XLOOKUP(DATE($B$1,K$1,$A27),祝祭日,祝祭日,"XXX",0,1)&lt;&gt;"XXX",WEEKDAY(DATE($B$1,K$1,$A27),2)&gt;5),"",SUMIFS(matsui[受渡金額],matsui[約定日],DATE(デイトレ集計!$B$1,デイトレ集計!K$1,デイトレ集計!$A27),matsui[商品区分],"株式"))</f>
        <v/>
      </c>
      <c r="L27" s="19"/>
      <c r="M27" s="27"/>
      <c r="N27" s="24">
        <f ca="1">IF(OR(MONTH(DATE($B$1,N$1,$A27))&lt;&gt;N$1,_xlfn.XLOOKUP(DATE($B$1,N$1,$A27),祝祭日,祝祭日,"XXX",0,1)&lt;&gt;"XXX",WEEKDAY(DATE($B$1,N$1,$A27),2)&gt;5),"",SUMIFS(matsui[受渡金額],matsui[約定日],DATE(デイトレ集計!$B$1,デイトレ集計!N$1,デイトレ集計!$A27),matsui[商品区分],"株式"))</f>
        <v>0</v>
      </c>
      <c r="O27" s="19"/>
      <c r="P27" s="27"/>
      <c r="Q27" s="24">
        <f ca="1">IF(OR(MONTH(DATE($B$1,Q$1,$A27))&lt;&gt;Q$1,_xlfn.XLOOKUP(DATE($B$1,Q$1,$A27),祝祭日,祝祭日,"XXX",0,1)&lt;&gt;"XXX",WEEKDAY(DATE($B$1,Q$1,$A27),2)&gt;5),"",SUMIFS(matsui[受渡金額],matsui[約定日],DATE(デイトレ集計!$B$1,デイトレ集計!Q$1,デイトレ集計!$A27),matsui[商品区分],"株式"))</f>
        <v>0</v>
      </c>
      <c r="R27" s="19"/>
      <c r="S27" s="27"/>
      <c r="T27" s="24">
        <f ca="1">IF(OR(MONTH(DATE($B$1,T$1,$A27))&lt;&gt;T$1,_xlfn.XLOOKUP(DATE($B$1,T$1,$A27),祝祭日,祝祭日,"XXX",0,1)&lt;&gt;"XXX",WEEKDAY(DATE($B$1,T$1,$A27),2)&gt;5),"",SUMIFS(matsui[受渡金額],matsui[約定日],DATE(デイトレ集計!$B$1,デイトレ集計!T$1,デイトレ集計!$A27),matsui[商品区分],"株式"))</f>
        <v>0</v>
      </c>
      <c r="U27" s="19"/>
      <c r="V27" s="27"/>
      <c r="W27" s="24">
        <f ca="1">IF(OR(MONTH(DATE($B$1,W$1,$A27))&lt;&gt;W$1,_xlfn.XLOOKUP(DATE($B$1,W$1,$A27),祝祭日,祝祭日,"XXX",0,1)&lt;&gt;"XXX",WEEKDAY(DATE($B$1,W$1,$A27),2)&gt;5),"",SUMIFS(matsui[受渡金額],matsui[約定日],DATE(デイトレ集計!$B$1,デイトレ集計!W$1,デイトレ集計!$A27),matsui[商品区分],"株式"))</f>
        <v>0</v>
      </c>
      <c r="X27" s="19"/>
      <c r="Y27" s="27"/>
      <c r="Z27" s="24" t="str">
        <f ca="1">IF(OR(MONTH(DATE($B$1,Z$1,$A27))&lt;&gt;Z$1,_xlfn.XLOOKUP(DATE($B$1,Z$1,$A27),祝祭日,祝祭日,"XXX",0,1)&lt;&gt;"XXX",WEEKDAY(DATE($B$1,Z$1,$A27),2)&gt;5),"",SUMIFS(matsui[受渡金額],matsui[約定日],DATE(デイトレ集計!$B$1,デイトレ集計!Z$1,デイトレ集計!$A27),matsui[商品区分],"株式"))</f>
        <v/>
      </c>
      <c r="AA27" s="19"/>
      <c r="AB27" s="27"/>
      <c r="AC27" s="24">
        <f ca="1">IF(OR(MONTH(DATE($B$1,AC$1,$A27))&lt;&gt;AC$1,_xlfn.XLOOKUP(DATE($B$1,AC$1,$A27),祝祭日,祝祭日,"XXX",0,1)&lt;&gt;"XXX",WEEKDAY(DATE($B$1,AC$1,$A27),2)&gt;5),"",SUMIFS(matsui[受渡金額],matsui[約定日],DATE(デイトレ集計!$B$1,デイトレ集計!AC$1,デイトレ集計!$A27),matsui[商品区分],"株式"))</f>
        <v>0</v>
      </c>
      <c r="AD27" s="19"/>
      <c r="AE27" s="27"/>
      <c r="AF27" s="24">
        <f ca="1">IF(OR(MONTH(DATE($B$1,AF$1,$A27))&lt;&gt;AF$1,_xlfn.XLOOKUP(DATE($B$1,AF$1,$A27),祝祭日,祝祭日,"XXX",0,1)&lt;&gt;"XXX",WEEKDAY(DATE($B$1,AF$1,$A27),2)&gt;5),"",SUMIFS(matsui[受渡金額],matsui[約定日],DATE(デイトレ集計!$B$1,デイトレ集計!AF$1,デイトレ集計!$A27),matsui[商品区分],"株式"))</f>
        <v>0</v>
      </c>
      <c r="AG27" s="19"/>
      <c r="AH27" s="27"/>
      <c r="AI27" s="24" t="str">
        <f ca="1">IF(OR(MONTH(DATE($B$1,AI$1,$A27))&lt;&gt;AI$1,_xlfn.XLOOKUP(DATE($B$1,AI$1,$A27),祝祭日,祝祭日,"XXX",0,1)&lt;&gt;"XXX",WEEKDAY(DATE($B$1,AI$1,$A27),2)&gt;5),"",SUMIFS(matsui[受渡金額],matsui[約定日],DATE(デイトレ集計!$B$1,デイトレ集計!AI$1,デイトレ集計!$A27),matsui[商品区分],"株式"))</f>
        <v/>
      </c>
      <c r="AJ27" s="19"/>
      <c r="AK27" s="27"/>
      <c r="AL27" s="27">
        <f ca="1">IF(OR(MONTH(DATE($B$1,AL$1,$A27))&lt;&gt;AL$1,_xlfn.XLOOKUP(DATE($B$1,AL$1,$A27),祝祭日,祝祭日,"XXX",0,1)&lt;&gt;"XXX",WEEKDAY(DATE($B$1,AL$1,$A27),2)&gt;5),"",SUMIFS(matsui[受渡金額],matsui[約定日],DATE(デイトレ集計!$B$1,デイトレ集計!AL$1,デイトレ集計!$A27),matsui[商品区分],"株式"))</f>
        <v>0</v>
      </c>
      <c r="AN27" s="23">
        <f t="shared" ca="1" si="20"/>
        <v>0</v>
      </c>
      <c r="AO27" s="23">
        <f t="shared" ca="1" si="21"/>
        <v>0</v>
      </c>
      <c r="AP27" s="23">
        <f t="shared" ca="1" si="22"/>
        <v>0</v>
      </c>
      <c r="AQ27" s="23">
        <f t="shared" ca="1" si="23"/>
        <v>0</v>
      </c>
      <c r="AR27" s="23">
        <f t="shared" ca="1" si="24"/>
        <v>0</v>
      </c>
      <c r="AS27" s="23">
        <f t="shared" ca="1" si="25"/>
        <v>0</v>
      </c>
      <c r="AT27" s="23">
        <f t="shared" ca="1" si="26"/>
        <v>-12900</v>
      </c>
      <c r="AU27" s="23">
        <f t="shared" ca="1" si="32"/>
        <v>-12900</v>
      </c>
      <c r="AV27" s="23">
        <f t="shared" ca="1" si="27"/>
        <v>-12900</v>
      </c>
      <c r="AW27" s="23">
        <f t="shared" ca="1" si="28"/>
        <v>-12900</v>
      </c>
      <c r="AX27" s="23">
        <f t="shared" ca="1" si="29"/>
        <v>-9900</v>
      </c>
      <c r="AY27" s="23">
        <f t="shared" ca="1" si="30"/>
        <v>-9900</v>
      </c>
      <c r="BA27" s="23">
        <f t="shared" ca="1" si="44"/>
        <v>0</v>
      </c>
      <c r="BB27" s="23">
        <f t="shared" ca="1" si="33"/>
        <v>0</v>
      </c>
      <c r="BC27" s="23">
        <f t="shared" ca="1" si="34"/>
        <v>0</v>
      </c>
      <c r="BD27" s="23">
        <f t="shared" ca="1" si="35"/>
        <v>0</v>
      </c>
      <c r="BE27" s="23">
        <f t="shared" ca="1" si="36"/>
        <v>0</v>
      </c>
      <c r="BF27" s="23">
        <f t="shared" ca="1" si="37"/>
        <v>0</v>
      </c>
      <c r="BG27" s="23">
        <f t="shared" ca="1" si="38"/>
        <v>-14300</v>
      </c>
      <c r="BH27" s="23">
        <f t="shared" ca="1" si="39"/>
        <v>0</v>
      </c>
      <c r="BI27" s="23">
        <f t="shared" ca="1" si="40"/>
        <v>0</v>
      </c>
      <c r="BJ27" s="23">
        <f t="shared" ca="1" si="41"/>
        <v>0</v>
      </c>
      <c r="BK27" s="23">
        <f t="shared" ca="1" si="42"/>
        <v>0</v>
      </c>
      <c r="BL27" s="23">
        <f t="shared" ca="1" si="43"/>
        <v>0</v>
      </c>
      <c r="BN27" s="23" t="str" cm="1">
        <f t="array" aca="1" ref="BN27" ca="1">IF(INDEX($A$1:$AL$46,ROW(),BN$14)&gt;0,INDEX($A$1:$AL$46,ROW(),BN$14),"")</f>
        <v/>
      </c>
      <c r="BO27" s="23" t="str" cm="1">
        <f t="array" aca="1" ref="BO27" ca="1">IF(INDEX($A$1:$AL$46,ROW(),BO$14)&gt;0,INDEX($A$1:$AL$46,ROW(),BO$14),"")</f>
        <v/>
      </c>
      <c r="BP27" s="23" t="str" cm="1">
        <f t="array" aca="1" ref="BP27" ca="1">IF(INDEX($A$1:$AL$46,ROW(),BP$14)&gt;0,INDEX($A$1:$AL$46,ROW(),BP$14),"")</f>
        <v/>
      </c>
      <c r="BQ27" s="23" t="str" cm="1">
        <f t="array" aca="1" ref="BQ27" ca="1">IF(INDEX($A$1:$AL$46,ROW(),BQ$14)&gt;0,INDEX($A$1:$AL$46,ROW(),BQ$14),"")</f>
        <v/>
      </c>
      <c r="BR27" s="23" t="str" cm="1">
        <f t="array" aca="1" ref="BR27" ca="1">IF(INDEX($A$1:$AL$46,ROW(),BR$14)&gt;0,INDEX($A$1:$AL$46,ROW(),BR$14),"")</f>
        <v/>
      </c>
      <c r="BS27" s="23" t="str" cm="1">
        <f t="array" aca="1" ref="BS27" ca="1">IF(INDEX($A$1:$AL$46,ROW(),BS$14)&gt;0,INDEX($A$1:$AL$46,ROW(),BS$14),"")</f>
        <v/>
      </c>
      <c r="BT27" s="23" t="str" cm="1">
        <f t="array" aca="1" ref="BT27" ca="1">IF(INDEX($A$1:$AL$46,ROW(),BT$14)&gt;0,INDEX($A$1:$AL$46,ROW(),BT$14),"")</f>
        <v/>
      </c>
      <c r="BU27" s="23" t="str" cm="1">
        <f t="array" aca="1" ref="BU27" ca="1">IF(INDEX($A$1:$AL$46,ROW(),BU$14)&gt;0,INDEX($A$1:$AL$46,ROW(),BU$14),"")</f>
        <v/>
      </c>
      <c r="BV27" s="23" t="str" cm="1">
        <f t="array" aca="1" ref="BV27" ca="1">IF(INDEX($A$1:$AL$46,ROW(),BV$14)&gt;0,INDEX($A$1:$AL$46,ROW(),BV$14),"")</f>
        <v/>
      </c>
      <c r="BW27" s="23" t="str" cm="1">
        <f t="array" aca="1" ref="BW27" ca="1">IF(INDEX($A$1:$AL$46,ROW(),BW$14)&gt;0,INDEX($A$1:$AL$46,ROW(),BW$14),"")</f>
        <v/>
      </c>
      <c r="BX27" s="23" t="str" cm="1">
        <f t="array" aca="1" ref="BX27" ca="1">IF(INDEX($A$1:$AL$46,ROW(),BX$14)&gt;0,INDEX($A$1:$AL$46,ROW(),BX$14),"")</f>
        <v/>
      </c>
      <c r="BY27" s="23" t="str" cm="1">
        <f t="array" aca="1" ref="BY27" ca="1">IF(INDEX($A$1:$AL$46,ROW(),BY$14)&gt;0,INDEX($A$1:$AL$46,ROW(),BY$14),"")</f>
        <v/>
      </c>
      <c r="CA27" s="23" t="str" cm="1">
        <f t="array" aca="1" ref="CA27" ca="1">IF(INDEX($A$1:$AL$46,ROW(),CA$14)&lt;0,INDEX($A$1:$AL$46,ROW(),CA$14),"")</f>
        <v/>
      </c>
      <c r="CB27" s="23" t="str" cm="1">
        <f t="array" aca="1" ref="CB27" ca="1">IF(INDEX($A$1:$AL$46,ROW(),CB$14)&lt;0,INDEX($A$1:$AL$46,ROW(),CB$14),"")</f>
        <v/>
      </c>
      <c r="CC27" s="23" t="str" cm="1">
        <f t="array" aca="1" ref="CC27" ca="1">IF(INDEX($A$1:$AL$46,ROW(),CC$14)&lt;0,INDEX($A$1:$AL$46,ROW(),CC$14),"")</f>
        <v/>
      </c>
      <c r="CD27" s="23" t="str" cm="1">
        <f t="array" aca="1" ref="CD27" ca="1">IF(INDEX($A$1:$AL$46,ROW(),CD$14)&lt;0,INDEX($A$1:$AL$46,ROW(),CD$14),"")</f>
        <v/>
      </c>
      <c r="CE27" s="23" t="str" cm="1">
        <f t="array" aca="1" ref="CE27" ca="1">IF(INDEX($A$1:$AL$46,ROW(),CE$14)&lt;0,INDEX($A$1:$AL$46,ROW(),CE$14),"")</f>
        <v/>
      </c>
      <c r="CF27" s="23" t="str" cm="1">
        <f t="array" aca="1" ref="CF27" ca="1">IF(INDEX($A$1:$AL$46,ROW(),CF$14)&lt;0,INDEX($A$1:$AL$46,ROW(),CF$14),"")</f>
        <v/>
      </c>
      <c r="CG27" s="23" t="str" cm="1">
        <f t="array" aca="1" ref="CG27" ca="1">IF(INDEX($A$1:$AL$46,ROW(),CG$14)&lt;0,INDEX($A$1:$AL$46,ROW(),CG$14),"")</f>
        <v/>
      </c>
      <c r="CH27" s="23" t="str" cm="1">
        <f t="array" aca="1" ref="CH27" ca="1">IF(INDEX($A$1:$AL$46,ROW(),CH$14)&lt;0,INDEX($A$1:$AL$46,ROW(),CH$14),"")</f>
        <v/>
      </c>
      <c r="CI27" s="23" t="str" cm="1">
        <f t="array" aca="1" ref="CI27" ca="1">IF(INDEX($A$1:$AL$46,ROW(),CI$14)&lt;0,INDEX($A$1:$AL$46,ROW(),CI$14),"")</f>
        <v/>
      </c>
      <c r="CJ27" s="23" t="str" cm="1">
        <f t="array" aca="1" ref="CJ27" ca="1">IF(INDEX($A$1:$AL$46,ROW(),CJ$14)&lt;0,INDEX($A$1:$AL$46,ROW(),CJ$14),"")</f>
        <v/>
      </c>
      <c r="CK27" s="23" t="str" cm="1">
        <f t="array" aca="1" ref="CK27" ca="1">IF(INDEX($A$1:$AL$46,ROW(),CK$14)&lt;0,INDEX($A$1:$AL$46,ROW(),CK$14),"")</f>
        <v/>
      </c>
      <c r="CL27" s="23" t="str" cm="1">
        <f t="array" aca="1" ref="CL27" ca="1">IF(INDEX($A$1:$AL$46,ROW(),CL$14)&lt;0,INDEX($A$1:$AL$46,ROW(),CL$14),"")</f>
        <v/>
      </c>
    </row>
    <row r="28" spans="1:90" s="2" customFormat="1" ht="15.75" x14ac:dyDescent="0.4">
      <c r="A28" s="6">
        <v>13</v>
      </c>
      <c r="B28" s="18">
        <f t="shared" ca="1" si="17"/>
        <v>0</v>
      </c>
      <c r="C28" s="19"/>
      <c r="D28" s="27"/>
      <c r="E28" s="24">
        <f ca="1">IF(OR(MONTH(DATE($B$1,E$1,$A28))&lt;&gt;E$1,_xlfn.XLOOKUP(DATE($B$1,E$1,$A28),祝祭日,祝祭日,"XXX",0,1)&lt;&gt;"XXX",WEEKDAY(DATE($B$1,E$1,$A28),2)&gt;5),"",SUMIFS(matsui[受渡金額],matsui[約定日],DATE(デイトレ集計!$B$1,デイトレ集計!E$1,デイトレ集計!$A28),matsui[商品区分],"株式"))</f>
        <v>0</v>
      </c>
      <c r="F28" s="19"/>
      <c r="G28" s="27"/>
      <c r="H28" s="24">
        <f ca="1">IF(OR(MONTH(DATE($B$1,H$1,$A28))&lt;&gt;H$1,_xlfn.XLOOKUP(DATE($B$1,H$1,$A28),祝祭日,祝祭日,"XXX",0,1)&lt;&gt;"XXX",WEEKDAY(DATE($B$1,H$1,$A28),2)&gt;5),"",SUMIFS(matsui[受渡金額],matsui[約定日],DATE(デイトレ集計!$B$1,デイトレ集計!H$1,デイトレ集計!$A28),matsui[商品区分],"株式"))</f>
        <v>0</v>
      </c>
      <c r="I28" s="19"/>
      <c r="J28" s="27"/>
      <c r="K28" s="24">
        <f ca="1">IF(OR(MONTH(DATE($B$1,K$1,$A28))&lt;&gt;K$1,_xlfn.XLOOKUP(DATE($B$1,K$1,$A28),祝祭日,祝祭日,"XXX",0,1)&lt;&gt;"XXX",WEEKDAY(DATE($B$1,K$1,$A28),2)&gt;5),"",SUMIFS(matsui[受渡金額],matsui[約定日],DATE(デイトレ集計!$B$1,デイトレ集計!K$1,デイトレ集計!$A28),matsui[商品区分],"株式"))</f>
        <v>0</v>
      </c>
      <c r="L28" s="19"/>
      <c r="M28" s="27"/>
      <c r="N28" s="24">
        <f ca="1">IF(OR(MONTH(DATE($B$1,N$1,$A28))&lt;&gt;N$1,_xlfn.XLOOKUP(DATE($B$1,N$1,$A28),祝祭日,祝祭日,"XXX",0,1)&lt;&gt;"XXX",WEEKDAY(DATE($B$1,N$1,$A28),2)&gt;5),"",SUMIFS(matsui[受渡金額],matsui[約定日],DATE(デイトレ集計!$B$1,デイトレ集計!N$1,デイトレ集計!$A28),matsui[商品区分],"株式"))</f>
        <v>0</v>
      </c>
      <c r="O28" s="19"/>
      <c r="P28" s="27"/>
      <c r="Q28" s="24" t="str">
        <f ca="1">IF(OR(MONTH(DATE($B$1,Q$1,$A28))&lt;&gt;Q$1,_xlfn.XLOOKUP(DATE($B$1,Q$1,$A28),祝祭日,祝祭日,"XXX",0,1)&lt;&gt;"XXX",WEEKDAY(DATE($B$1,Q$1,$A28),2)&gt;5),"",SUMIFS(matsui[受渡金額],matsui[約定日],DATE(デイトレ集計!$B$1,デイトレ集計!Q$1,デイトレ集計!$A28),matsui[商品区分],"株式"))</f>
        <v/>
      </c>
      <c r="R28" s="19"/>
      <c r="S28" s="27"/>
      <c r="T28" s="24">
        <f ca="1">IF(OR(MONTH(DATE($B$1,T$1,$A28))&lt;&gt;T$1,_xlfn.XLOOKUP(DATE($B$1,T$1,$A28),祝祭日,祝祭日,"XXX",0,1)&lt;&gt;"XXX",WEEKDAY(DATE($B$1,T$1,$A28),2)&gt;5),"",SUMIFS(matsui[受渡金額],matsui[約定日],DATE(デイトレ集計!$B$1,デイトレ集計!T$1,デイトレ集計!$A28),matsui[商品区分],"株式"))</f>
        <v>0</v>
      </c>
      <c r="U28" s="19"/>
      <c r="V28" s="27"/>
      <c r="W28" s="24">
        <f ca="1">IF(OR(MONTH(DATE($B$1,W$1,$A28))&lt;&gt;W$1,_xlfn.XLOOKUP(DATE($B$1,W$1,$A28),祝祭日,祝祭日,"XXX",0,1)&lt;&gt;"XXX",WEEKDAY(DATE($B$1,W$1,$A28),2)&gt;5),"",SUMIFS(matsui[受渡金額],matsui[約定日],DATE(デイトレ集計!$B$1,デイトレ集計!W$1,デイトレ集計!$A28),matsui[商品区分],"株式"))</f>
        <v>0</v>
      </c>
      <c r="X28" s="19"/>
      <c r="Y28" s="27"/>
      <c r="Z28" s="24" t="str">
        <f ca="1">IF(OR(MONTH(DATE($B$1,Z$1,$A28))&lt;&gt;Z$1,_xlfn.XLOOKUP(DATE($B$1,Z$1,$A28),祝祭日,祝祭日,"XXX",0,1)&lt;&gt;"XXX",WEEKDAY(DATE($B$1,Z$1,$A28),2)&gt;5),"",SUMIFS(matsui[受渡金額],matsui[約定日],DATE(デイトレ集計!$B$1,デイトレ集計!Z$1,デイトレ集計!$A28),matsui[商品区分],"株式"))</f>
        <v/>
      </c>
      <c r="AA28" s="19"/>
      <c r="AB28" s="27"/>
      <c r="AC28" s="24">
        <f ca="1">IF(OR(MONTH(DATE($B$1,AC$1,$A28))&lt;&gt;AC$1,_xlfn.XLOOKUP(DATE($B$1,AC$1,$A28),祝祭日,祝祭日,"XXX",0,1)&lt;&gt;"XXX",WEEKDAY(DATE($B$1,AC$1,$A28),2)&gt;5),"",SUMIFS(matsui[受渡金額],matsui[約定日],DATE(デイトレ集計!$B$1,デイトレ集計!AC$1,デイトレ集計!$A28),matsui[商品区分],"株式"))</f>
        <v>0</v>
      </c>
      <c r="AD28" s="19"/>
      <c r="AE28" s="27"/>
      <c r="AF28" s="24">
        <f ca="1">IF(OR(MONTH(DATE($B$1,AF$1,$A28))&lt;&gt;AF$1,_xlfn.XLOOKUP(DATE($B$1,AF$1,$A28),祝祭日,祝祭日,"XXX",0,1)&lt;&gt;"XXX",WEEKDAY(DATE($B$1,AF$1,$A28),2)&gt;5),"",SUMIFS(matsui[受渡金額],matsui[約定日],DATE(デイトレ集計!$B$1,デイトレ集計!AF$1,デイトレ集計!$A28),matsui[商品区分],"株式"))</f>
        <v>0</v>
      </c>
      <c r="AG28" s="19"/>
      <c r="AH28" s="27"/>
      <c r="AI28" s="24">
        <f ca="1">IF(OR(MONTH(DATE($B$1,AI$1,$A28))&lt;&gt;AI$1,_xlfn.XLOOKUP(DATE($B$1,AI$1,$A28),祝祭日,祝祭日,"XXX",0,1)&lt;&gt;"XXX",WEEKDAY(DATE($B$1,AI$1,$A28),2)&gt;5),"",SUMIFS(matsui[受渡金額],matsui[約定日],DATE(デイトレ集計!$B$1,デイトレ集計!AI$1,デイトレ集計!$A28),matsui[商品区分],"株式"))</f>
        <v>0</v>
      </c>
      <c r="AJ28" s="19"/>
      <c r="AK28" s="27"/>
      <c r="AL28" s="27">
        <f ca="1">IF(OR(MONTH(DATE($B$1,AL$1,$A28))&lt;&gt;AL$1,_xlfn.XLOOKUP(DATE($B$1,AL$1,$A28),祝祭日,祝祭日,"XXX",0,1)&lt;&gt;"XXX",WEEKDAY(DATE($B$1,AL$1,$A28),2)&gt;5),"",SUMIFS(matsui[受渡金額],matsui[約定日],DATE(デイトレ集計!$B$1,デイトレ集計!AL$1,デイトレ集計!$A28),matsui[商品区分],"株式"))</f>
        <v>0</v>
      </c>
      <c r="AN28" s="23">
        <f t="shared" ca="1" si="20"/>
        <v>0</v>
      </c>
      <c r="AO28" s="23">
        <f t="shared" ca="1" si="21"/>
        <v>0</v>
      </c>
      <c r="AP28" s="23">
        <f t="shared" ca="1" si="22"/>
        <v>0</v>
      </c>
      <c r="AQ28" s="23">
        <f t="shared" ca="1" si="23"/>
        <v>0</v>
      </c>
      <c r="AR28" s="23">
        <f t="shared" ca="1" si="24"/>
        <v>0</v>
      </c>
      <c r="AS28" s="23">
        <f t="shared" ca="1" si="25"/>
        <v>0</v>
      </c>
      <c r="AT28" s="23">
        <f t="shared" ca="1" si="26"/>
        <v>-12900</v>
      </c>
      <c r="AU28" s="23">
        <f t="shared" ca="1" si="32"/>
        <v>-12900</v>
      </c>
      <c r="AV28" s="23">
        <f t="shared" ca="1" si="27"/>
        <v>-12900</v>
      </c>
      <c r="AW28" s="23">
        <f t="shared" ca="1" si="28"/>
        <v>-12900</v>
      </c>
      <c r="AX28" s="23">
        <f t="shared" ca="1" si="29"/>
        <v>-9900</v>
      </c>
      <c r="AY28" s="23">
        <f t="shared" ca="1" si="30"/>
        <v>-9900</v>
      </c>
      <c r="BA28" s="23">
        <f t="shared" ca="1" si="44"/>
        <v>0</v>
      </c>
      <c r="BB28" s="23">
        <f t="shared" ca="1" si="33"/>
        <v>0</v>
      </c>
      <c r="BC28" s="23">
        <f t="shared" ca="1" si="34"/>
        <v>0</v>
      </c>
      <c r="BD28" s="23">
        <f t="shared" ca="1" si="35"/>
        <v>0</v>
      </c>
      <c r="BE28" s="23">
        <f t="shared" ca="1" si="36"/>
        <v>0</v>
      </c>
      <c r="BF28" s="23">
        <f t="shared" ca="1" si="37"/>
        <v>0</v>
      </c>
      <c r="BG28" s="23">
        <f t="shared" ca="1" si="38"/>
        <v>-14300</v>
      </c>
      <c r="BH28" s="23">
        <f t="shared" ca="1" si="39"/>
        <v>0</v>
      </c>
      <c r="BI28" s="23">
        <f t="shared" ca="1" si="40"/>
        <v>0</v>
      </c>
      <c r="BJ28" s="23">
        <f t="shared" ca="1" si="41"/>
        <v>0</v>
      </c>
      <c r="BK28" s="23">
        <f t="shared" ca="1" si="42"/>
        <v>0</v>
      </c>
      <c r="BL28" s="23">
        <f t="shared" ca="1" si="43"/>
        <v>0</v>
      </c>
      <c r="BN28" s="23" t="str" cm="1">
        <f t="array" aca="1" ref="BN28" ca="1">IF(INDEX($A$1:$AL$46,ROW(),BN$14)&gt;0,INDEX($A$1:$AL$46,ROW(),BN$14),"")</f>
        <v/>
      </c>
      <c r="BO28" s="23" t="str" cm="1">
        <f t="array" aca="1" ref="BO28" ca="1">IF(INDEX($A$1:$AL$46,ROW(),BO$14)&gt;0,INDEX($A$1:$AL$46,ROW(),BO$14),"")</f>
        <v/>
      </c>
      <c r="BP28" s="23" t="str" cm="1">
        <f t="array" aca="1" ref="BP28" ca="1">IF(INDEX($A$1:$AL$46,ROW(),BP$14)&gt;0,INDEX($A$1:$AL$46,ROW(),BP$14),"")</f>
        <v/>
      </c>
      <c r="BQ28" s="23" t="str" cm="1">
        <f t="array" aca="1" ref="BQ28" ca="1">IF(INDEX($A$1:$AL$46,ROW(),BQ$14)&gt;0,INDEX($A$1:$AL$46,ROW(),BQ$14),"")</f>
        <v/>
      </c>
      <c r="BR28" s="23" t="str" cm="1">
        <f t="array" aca="1" ref="BR28" ca="1">IF(INDEX($A$1:$AL$46,ROW(),BR$14)&gt;0,INDEX($A$1:$AL$46,ROW(),BR$14),"")</f>
        <v/>
      </c>
      <c r="BS28" s="23" t="str" cm="1">
        <f t="array" aca="1" ref="BS28" ca="1">IF(INDEX($A$1:$AL$46,ROW(),BS$14)&gt;0,INDEX($A$1:$AL$46,ROW(),BS$14),"")</f>
        <v/>
      </c>
      <c r="BT28" s="23" t="str" cm="1">
        <f t="array" aca="1" ref="BT28" ca="1">IF(INDEX($A$1:$AL$46,ROW(),BT$14)&gt;0,INDEX($A$1:$AL$46,ROW(),BT$14),"")</f>
        <v/>
      </c>
      <c r="BU28" s="23" t="str" cm="1">
        <f t="array" aca="1" ref="BU28" ca="1">IF(INDEX($A$1:$AL$46,ROW(),BU$14)&gt;0,INDEX($A$1:$AL$46,ROW(),BU$14),"")</f>
        <v/>
      </c>
      <c r="BV28" s="23" t="str" cm="1">
        <f t="array" aca="1" ref="BV28" ca="1">IF(INDEX($A$1:$AL$46,ROW(),BV$14)&gt;0,INDEX($A$1:$AL$46,ROW(),BV$14),"")</f>
        <v/>
      </c>
      <c r="BW28" s="23" t="str" cm="1">
        <f t="array" aca="1" ref="BW28" ca="1">IF(INDEX($A$1:$AL$46,ROW(),BW$14)&gt;0,INDEX($A$1:$AL$46,ROW(),BW$14),"")</f>
        <v/>
      </c>
      <c r="BX28" s="23" t="str" cm="1">
        <f t="array" aca="1" ref="BX28" ca="1">IF(INDEX($A$1:$AL$46,ROW(),BX$14)&gt;0,INDEX($A$1:$AL$46,ROW(),BX$14),"")</f>
        <v/>
      </c>
      <c r="BY28" s="23" t="str" cm="1">
        <f t="array" aca="1" ref="BY28" ca="1">IF(INDEX($A$1:$AL$46,ROW(),BY$14)&gt;0,INDEX($A$1:$AL$46,ROW(),BY$14),"")</f>
        <v/>
      </c>
      <c r="CA28" s="23" t="str" cm="1">
        <f t="array" aca="1" ref="CA28" ca="1">IF(INDEX($A$1:$AL$46,ROW(),CA$14)&lt;0,INDEX($A$1:$AL$46,ROW(),CA$14),"")</f>
        <v/>
      </c>
      <c r="CB28" s="23" t="str" cm="1">
        <f t="array" aca="1" ref="CB28" ca="1">IF(INDEX($A$1:$AL$46,ROW(),CB$14)&lt;0,INDEX($A$1:$AL$46,ROW(),CB$14),"")</f>
        <v/>
      </c>
      <c r="CC28" s="23" t="str" cm="1">
        <f t="array" aca="1" ref="CC28" ca="1">IF(INDEX($A$1:$AL$46,ROW(),CC$14)&lt;0,INDEX($A$1:$AL$46,ROW(),CC$14),"")</f>
        <v/>
      </c>
      <c r="CD28" s="23" t="str" cm="1">
        <f t="array" aca="1" ref="CD28" ca="1">IF(INDEX($A$1:$AL$46,ROW(),CD$14)&lt;0,INDEX($A$1:$AL$46,ROW(),CD$14),"")</f>
        <v/>
      </c>
      <c r="CE28" s="23" t="str" cm="1">
        <f t="array" aca="1" ref="CE28" ca="1">IF(INDEX($A$1:$AL$46,ROW(),CE$14)&lt;0,INDEX($A$1:$AL$46,ROW(),CE$14),"")</f>
        <v/>
      </c>
      <c r="CF28" s="23" t="str" cm="1">
        <f t="array" aca="1" ref="CF28" ca="1">IF(INDEX($A$1:$AL$46,ROW(),CF$14)&lt;0,INDEX($A$1:$AL$46,ROW(),CF$14),"")</f>
        <v/>
      </c>
      <c r="CG28" s="23" t="str" cm="1">
        <f t="array" aca="1" ref="CG28" ca="1">IF(INDEX($A$1:$AL$46,ROW(),CG$14)&lt;0,INDEX($A$1:$AL$46,ROW(),CG$14),"")</f>
        <v/>
      </c>
      <c r="CH28" s="23" t="str" cm="1">
        <f t="array" aca="1" ref="CH28" ca="1">IF(INDEX($A$1:$AL$46,ROW(),CH$14)&lt;0,INDEX($A$1:$AL$46,ROW(),CH$14),"")</f>
        <v/>
      </c>
      <c r="CI28" s="23" t="str" cm="1">
        <f t="array" aca="1" ref="CI28" ca="1">IF(INDEX($A$1:$AL$46,ROW(),CI$14)&lt;0,INDEX($A$1:$AL$46,ROW(),CI$14),"")</f>
        <v/>
      </c>
      <c r="CJ28" s="23" t="str" cm="1">
        <f t="array" aca="1" ref="CJ28" ca="1">IF(INDEX($A$1:$AL$46,ROW(),CJ$14)&lt;0,INDEX($A$1:$AL$46,ROW(),CJ$14),"")</f>
        <v/>
      </c>
      <c r="CK28" s="23" t="str" cm="1">
        <f t="array" aca="1" ref="CK28" ca="1">IF(INDEX($A$1:$AL$46,ROW(),CK$14)&lt;0,INDEX($A$1:$AL$46,ROW(),CK$14),"")</f>
        <v/>
      </c>
      <c r="CL28" s="23" t="str" cm="1">
        <f t="array" aca="1" ref="CL28" ca="1">IF(INDEX($A$1:$AL$46,ROW(),CL$14)&lt;0,INDEX($A$1:$AL$46,ROW(),CL$14),"")</f>
        <v/>
      </c>
    </row>
    <row r="29" spans="1:90" s="2" customFormat="1" ht="15.75" x14ac:dyDescent="0.4">
      <c r="A29" s="6">
        <v>14</v>
      </c>
      <c r="B29" s="18">
        <f t="shared" ca="1" si="17"/>
        <v>0</v>
      </c>
      <c r="C29" s="19"/>
      <c r="D29" s="27"/>
      <c r="E29" s="24" t="str">
        <f ca="1">IF(OR(MONTH(DATE($B$1,E$1,$A29))&lt;&gt;E$1,_xlfn.XLOOKUP(DATE($B$1,E$1,$A29),祝祭日,祝祭日,"XXX",0,1)&lt;&gt;"XXX",WEEKDAY(DATE($B$1,E$1,$A29),2)&gt;5),"",SUMIFS(matsui[受渡金額],matsui[約定日],DATE(デイトレ集計!$B$1,デイトレ集計!E$1,デイトレ集計!$A29),matsui[商品区分],"株式"))</f>
        <v/>
      </c>
      <c r="F29" s="19"/>
      <c r="G29" s="27"/>
      <c r="H29" s="24">
        <f ca="1">IF(OR(MONTH(DATE($B$1,H$1,$A29))&lt;&gt;H$1,_xlfn.XLOOKUP(DATE($B$1,H$1,$A29),祝祭日,祝祭日,"XXX",0,1)&lt;&gt;"XXX",WEEKDAY(DATE($B$1,H$1,$A29),2)&gt;5),"",SUMIFS(matsui[受渡金額],matsui[約定日],DATE(デイトレ集計!$B$1,デイトレ集計!H$1,デイトレ集計!$A29),matsui[商品区分],"株式"))</f>
        <v>0</v>
      </c>
      <c r="I29" s="19"/>
      <c r="J29" s="27"/>
      <c r="K29" s="24">
        <f ca="1">IF(OR(MONTH(DATE($B$1,K$1,$A29))&lt;&gt;K$1,_xlfn.XLOOKUP(DATE($B$1,K$1,$A29),祝祭日,祝祭日,"XXX",0,1)&lt;&gt;"XXX",WEEKDAY(DATE($B$1,K$1,$A29),2)&gt;5),"",SUMIFS(matsui[受渡金額],matsui[約定日],DATE(デイトレ集計!$B$1,デイトレ集計!K$1,デイトレ集計!$A29),matsui[商品区分],"株式"))</f>
        <v>0</v>
      </c>
      <c r="L29" s="19"/>
      <c r="M29" s="27"/>
      <c r="N29" s="24">
        <f ca="1">IF(OR(MONTH(DATE($B$1,N$1,$A29))&lt;&gt;N$1,_xlfn.XLOOKUP(DATE($B$1,N$1,$A29),祝祭日,祝祭日,"XXX",0,1)&lt;&gt;"XXX",WEEKDAY(DATE($B$1,N$1,$A29),2)&gt;5),"",SUMIFS(matsui[受渡金額],matsui[約定日],DATE(デイトレ集計!$B$1,デイトレ集計!N$1,デイトレ集計!$A29),matsui[商品区分],"株式"))</f>
        <v>0</v>
      </c>
      <c r="O29" s="19"/>
      <c r="P29" s="27"/>
      <c r="Q29" s="24" t="str">
        <f ca="1">IF(OR(MONTH(DATE($B$1,Q$1,$A29))&lt;&gt;Q$1,_xlfn.XLOOKUP(DATE($B$1,Q$1,$A29),祝祭日,祝祭日,"XXX",0,1)&lt;&gt;"XXX",WEEKDAY(DATE($B$1,Q$1,$A29),2)&gt;5),"",SUMIFS(matsui[受渡金額],matsui[約定日],DATE(デイトレ集計!$B$1,デイトレ集計!Q$1,デイトレ集計!$A29),matsui[商品区分],"株式"))</f>
        <v/>
      </c>
      <c r="R29" s="19"/>
      <c r="S29" s="27"/>
      <c r="T29" s="24">
        <f ca="1">IF(OR(MONTH(DATE($B$1,T$1,$A29))&lt;&gt;T$1,_xlfn.XLOOKUP(DATE($B$1,T$1,$A29),祝祭日,祝祭日,"XXX",0,1)&lt;&gt;"XXX",WEEKDAY(DATE($B$1,T$1,$A29),2)&gt;5),"",SUMIFS(matsui[受渡金額],matsui[約定日],DATE(デイトレ集計!$B$1,デイトレ集計!T$1,デイトレ集計!$A29),matsui[商品区分],"株式"))</f>
        <v>0</v>
      </c>
      <c r="U29" s="19"/>
      <c r="V29" s="27"/>
      <c r="W29" s="24">
        <f ca="1">IF(OR(MONTH(DATE($B$1,W$1,$A29))&lt;&gt;W$1,_xlfn.XLOOKUP(DATE($B$1,W$1,$A29),祝祭日,祝祭日,"XXX",0,1)&lt;&gt;"XXX",WEEKDAY(DATE($B$1,W$1,$A29),2)&gt;5),"",SUMIFS(matsui[受渡金額],matsui[約定日],DATE(デイトレ集計!$B$1,デイトレ集計!W$1,デイトレ集計!$A29),matsui[商品区分],"株式"))</f>
        <v>0</v>
      </c>
      <c r="X29" s="19"/>
      <c r="Y29" s="27"/>
      <c r="Z29" s="24">
        <f ca="1">IF(OR(MONTH(DATE($B$1,Z$1,$A29))&lt;&gt;Z$1,_xlfn.XLOOKUP(DATE($B$1,Z$1,$A29),祝祭日,祝祭日,"XXX",0,1)&lt;&gt;"XXX",WEEKDAY(DATE($B$1,Z$1,$A29),2)&gt;5),"",SUMIFS(matsui[受渡金額],matsui[約定日],DATE(デイトレ集計!$B$1,デイトレ集計!Z$1,デイトレ集計!$A29),matsui[商品区分],"株式"))</f>
        <v>0</v>
      </c>
      <c r="AA29" s="19"/>
      <c r="AB29" s="27"/>
      <c r="AC29" s="24">
        <f ca="1">IF(OR(MONTH(DATE($B$1,AC$1,$A29))&lt;&gt;AC$1,_xlfn.XLOOKUP(DATE($B$1,AC$1,$A29),祝祭日,祝祭日,"XXX",0,1)&lt;&gt;"XXX",WEEKDAY(DATE($B$1,AC$1,$A29),2)&gt;5),"",SUMIFS(matsui[受渡金額],matsui[約定日],DATE(デイトレ集計!$B$1,デイトレ集計!AC$1,デイトレ集計!$A29),matsui[商品区分],"株式"))</f>
        <v>0</v>
      </c>
      <c r="AD29" s="19"/>
      <c r="AE29" s="27"/>
      <c r="AF29" s="24" t="str">
        <f ca="1">IF(OR(MONTH(DATE($B$1,AF$1,$A29))&lt;&gt;AF$1,_xlfn.XLOOKUP(DATE($B$1,AF$1,$A29),祝祭日,祝祭日,"XXX",0,1)&lt;&gt;"XXX",WEEKDAY(DATE($B$1,AF$1,$A29),2)&gt;5),"",SUMIFS(matsui[受渡金額],matsui[約定日],DATE(デイトレ集計!$B$1,デイトレ集計!AF$1,デイトレ集計!$A29),matsui[商品区分],"株式"))</f>
        <v/>
      </c>
      <c r="AG29" s="19"/>
      <c r="AH29" s="27"/>
      <c r="AI29" s="24">
        <f ca="1">IF(OR(MONTH(DATE($B$1,AI$1,$A29))&lt;&gt;AI$1,_xlfn.XLOOKUP(DATE($B$1,AI$1,$A29),祝祭日,祝祭日,"XXX",0,1)&lt;&gt;"XXX",WEEKDAY(DATE($B$1,AI$1,$A29),2)&gt;5),"",SUMIFS(matsui[受渡金額],matsui[約定日],DATE(デイトレ集計!$B$1,デイトレ集計!AI$1,デイトレ集計!$A29),matsui[商品区分],"株式"))</f>
        <v>0</v>
      </c>
      <c r="AJ29" s="19"/>
      <c r="AK29" s="27"/>
      <c r="AL29" s="27">
        <f ca="1">IF(OR(MONTH(DATE($B$1,AL$1,$A29))&lt;&gt;AL$1,_xlfn.XLOOKUP(DATE($B$1,AL$1,$A29),祝祭日,祝祭日,"XXX",0,1)&lt;&gt;"XXX",WEEKDAY(DATE($B$1,AL$1,$A29),2)&gt;5),"",SUMIFS(matsui[受渡金額],matsui[約定日],DATE(デイトレ集計!$B$1,デイトレ集計!AL$1,デイトレ集計!$A29),matsui[商品区分],"株式"))</f>
        <v>0</v>
      </c>
      <c r="AN29" s="23">
        <f t="shared" ca="1" si="20"/>
        <v>0</v>
      </c>
      <c r="AO29" s="23">
        <f t="shared" ca="1" si="21"/>
        <v>0</v>
      </c>
      <c r="AP29" s="23">
        <f t="shared" ca="1" si="22"/>
        <v>0</v>
      </c>
      <c r="AQ29" s="23">
        <f t="shared" ca="1" si="23"/>
        <v>0</v>
      </c>
      <c r="AR29" s="23">
        <f t="shared" ca="1" si="24"/>
        <v>0</v>
      </c>
      <c r="AS29" s="23">
        <f t="shared" ca="1" si="25"/>
        <v>0</v>
      </c>
      <c r="AT29" s="23">
        <f t="shared" ca="1" si="26"/>
        <v>-12900</v>
      </c>
      <c r="AU29" s="23">
        <f t="shared" ca="1" si="32"/>
        <v>-12900</v>
      </c>
      <c r="AV29" s="23">
        <f t="shared" ca="1" si="27"/>
        <v>-12900</v>
      </c>
      <c r="AW29" s="23">
        <f t="shared" ca="1" si="28"/>
        <v>-12900</v>
      </c>
      <c r="AX29" s="23">
        <f t="shared" ca="1" si="29"/>
        <v>-9900</v>
      </c>
      <c r="AY29" s="23">
        <f t="shared" ca="1" si="30"/>
        <v>-9900</v>
      </c>
      <c r="BA29" s="23">
        <f t="shared" ca="1" si="44"/>
        <v>0</v>
      </c>
      <c r="BB29" s="23">
        <f t="shared" ca="1" si="33"/>
        <v>0</v>
      </c>
      <c r="BC29" s="23">
        <f t="shared" ca="1" si="34"/>
        <v>0</v>
      </c>
      <c r="BD29" s="23">
        <f t="shared" ca="1" si="35"/>
        <v>0</v>
      </c>
      <c r="BE29" s="23">
        <f t="shared" ca="1" si="36"/>
        <v>0</v>
      </c>
      <c r="BF29" s="23">
        <f t="shared" ca="1" si="37"/>
        <v>0</v>
      </c>
      <c r="BG29" s="23">
        <f t="shared" ca="1" si="38"/>
        <v>-14300</v>
      </c>
      <c r="BH29" s="23">
        <f t="shared" ca="1" si="39"/>
        <v>0</v>
      </c>
      <c r="BI29" s="23">
        <f t="shared" ca="1" si="40"/>
        <v>0</v>
      </c>
      <c r="BJ29" s="23">
        <f t="shared" ca="1" si="41"/>
        <v>0</v>
      </c>
      <c r="BK29" s="23">
        <f t="shared" ca="1" si="42"/>
        <v>0</v>
      </c>
      <c r="BL29" s="23">
        <f t="shared" ca="1" si="43"/>
        <v>0</v>
      </c>
      <c r="BN29" s="23" t="str" cm="1">
        <f t="array" aca="1" ref="BN29" ca="1">IF(INDEX($A$1:$AL$46,ROW(),BN$14)&gt;0,INDEX($A$1:$AL$46,ROW(),BN$14),"")</f>
        <v/>
      </c>
      <c r="BO29" s="23" t="str" cm="1">
        <f t="array" aca="1" ref="BO29" ca="1">IF(INDEX($A$1:$AL$46,ROW(),BO$14)&gt;0,INDEX($A$1:$AL$46,ROW(),BO$14),"")</f>
        <v/>
      </c>
      <c r="BP29" s="23" t="str" cm="1">
        <f t="array" aca="1" ref="BP29" ca="1">IF(INDEX($A$1:$AL$46,ROW(),BP$14)&gt;0,INDEX($A$1:$AL$46,ROW(),BP$14),"")</f>
        <v/>
      </c>
      <c r="BQ29" s="23" t="str" cm="1">
        <f t="array" aca="1" ref="BQ29" ca="1">IF(INDEX($A$1:$AL$46,ROW(),BQ$14)&gt;0,INDEX($A$1:$AL$46,ROW(),BQ$14),"")</f>
        <v/>
      </c>
      <c r="BR29" s="23" t="str" cm="1">
        <f t="array" aca="1" ref="BR29" ca="1">IF(INDEX($A$1:$AL$46,ROW(),BR$14)&gt;0,INDEX($A$1:$AL$46,ROW(),BR$14),"")</f>
        <v/>
      </c>
      <c r="BS29" s="23" t="str" cm="1">
        <f t="array" aca="1" ref="BS29" ca="1">IF(INDEX($A$1:$AL$46,ROW(),BS$14)&gt;0,INDEX($A$1:$AL$46,ROW(),BS$14),"")</f>
        <v/>
      </c>
      <c r="BT29" s="23" t="str" cm="1">
        <f t="array" aca="1" ref="BT29" ca="1">IF(INDEX($A$1:$AL$46,ROW(),BT$14)&gt;0,INDEX($A$1:$AL$46,ROW(),BT$14),"")</f>
        <v/>
      </c>
      <c r="BU29" s="23" t="str" cm="1">
        <f t="array" aca="1" ref="BU29" ca="1">IF(INDEX($A$1:$AL$46,ROW(),BU$14)&gt;0,INDEX($A$1:$AL$46,ROW(),BU$14),"")</f>
        <v/>
      </c>
      <c r="BV29" s="23" t="str" cm="1">
        <f t="array" aca="1" ref="BV29" ca="1">IF(INDEX($A$1:$AL$46,ROW(),BV$14)&gt;0,INDEX($A$1:$AL$46,ROW(),BV$14),"")</f>
        <v/>
      </c>
      <c r="BW29" s="23" t="str" cm="1">
        <f t="array" aca="1" ref="BW29" ca="1">IF(INDEX($A$1:$AL$46,ROW(),BW$14)&gt;0,INDEX($A$1:$AL$46,ROW(),BW$14),"")</f>
        <v/>
      </c>
      <c r="BX29" s="23" t="str" cm="1">
        <f t="array" aca="1" ref="BX29" ca="1">IF(INDEX($A$1:$AL$46,ROW(),BX$14)&gt;0,INDEX($A$1:$AL$46,ROW(),BX$14),"")</f>
        <v/>
      </c>
      <c r="BY29" s="23" t="str" cm="1">
        <f t="array" aca="1" ref="BY29" ca="1">IF(INDEX($A$1:$AL$46,ROW(),BY$14)&gt;0,INDEX($A$1:$AL$46,ROW(),BY$14),"")</f>
        <v/>
      </c>
      <c r="CA29" s="23" t="str" cm="1">
        <f t="array" aca="1" ref="CA29" ca="1">IF(INDEX($A$1:$AL$46,ROW(),CA$14)&lt;0,INDEX($A$1:$AL$46,ROW(),CA$14),"")</f>
        <v/>
      </c>
      <c r="CB29" s="23" t="str" cm="1">
        <f t="array" aca="1" ref="CB29" ca="1">IF(INDEX($A$1:$AL$46,ROW(),CB$14)&lt;0,INDEX($A$1:$AL$46,ROW(),CB$14),"")</f>
        <v/>
      </c>
      <c r="CC29" s="23" t="str" cm="1">
        <f t="array" aca="1" ref="CC29" ca="1">IF(INDEX($A$1:$AL$46,ROW(),CC$14)&lt;0,INDEX($A$1:$AL$46,ROW(),CC$14),"")</f>
        <v/>
      </c>
      <c r="CD29" s="23" t="str" cm="1">
        <f t="array" aca="1" ref="CD29" ca="1">IF(INDEX($A$1:$AL$46,ROW(),CD$14)&lt;0,INDEX($A$1:$AL$46,ROW(),CD$14),"")</f>
        <v/>
      </c>
      <c r="CE29" s="23" t="str" cm="1">
        <f t="array" aca="1" ref="CE29" ca="1">IF(INDEX($A$1:$AL$46,ROW(),CE$14)&lt;0,INDEX($A$1:$AL$46,ROW(),CE$14),"")</f>
        <v/>
      </c>
      <c r="CF29" s="23" t="str" cm="1">
        <f t="array" aca="1" ref="CF29" ca="1">IF(INDEX($A$1:$AL$46,ROW(),CF$14)&lt;0,INDEX($A$1:$AL$46,ROW(),CF$14),"")</f>
        <v/>
      </c>
      <c r="CG29" s="23" t="str" cm="1">
        <f t="array" aca="1" ref="CG29" ca="1">IF(INDEX($A$1:$AL$46,ROW(),CG$14)&lt;0,INDEX($A$1:$AL$46,ROW(),CG$14),"")</f>
        <v/>
      </c>
      <c r="CH29" s="23" t="str" cm="1">
        <f t="array" aca="1" ref="CH29" ca="1">IF(INDEX($A$1:$AL$46,ROW(),CH$14)&lt;0,INDEX($A$1:$AL$46,ROW(),CH$14),"")</f>
        <v/>
      </c>
      <c r="CI29" s="23" t="str" cm="1">
        <f t="array" aca="1" ref="CI29" ca="1">IF(INDEX($A$1:$AL$46,ROW(),CI$14)&lt;0,INDEX($A$1:$AL$46,ROW(),CI$14),"")</f>
        <v/>
      </c>
      <c r="CJ29" s="23" t="str" cm="1">
        <f t="array" aca="1" ref="CJ29" ca="1">IF(INDEX($A$1:$AL$46,ROW(),CJ$14)&lt;0,INDEX($A$1:$AL$46,ROW(),CJ$14),"")</f>
        <v/>
      </c>
      <c r="CK29" s="23" t="str" cm="1">
        <f t="array" aca="1" ref="CK29" ca="1">IF(INDEX($A$1:$AL$46,ROW(),CK$14)&lt;0,INDEX($A$1:$AL$46,ROW(),CK$14),"")</f>
        <v/>
      </c>
      <c r="CL29" s="23" t="str" cm="1">
        <f t="array" aca="1" ref="CL29" ca="1">IF(INDEX($A$1:$AL$46,ROW(),CL$14)&lt;0,INDEX($A$1:$AL$46,ROW(),CL$14),"")</f>
        <v/>
      </c>
    </row>
    <row r="30" spans="1:90" s="2" customFormat="1" ht="15.75" x14ac:dyDescent="0.4">
      <c r="A30" s="6">
        <v>15</v>
      </c>
      <c r="B30" s="18">
        <f t="shared" ca="1" si="17"/>
        <v>0</v>
      </c>
      <c r="C30" s="19"/>
      <c r="D30" s="27"/>
      <c r="E30" s="24" t="str">
        <f ca="1">IF(OR(MONTH(DATE($B$1,E$1,$A30))&lt;&gt;E$1,_xlfn.XLOOKUP(DATE($B$1,E$1,$A30),祝祭日,祝祭日,"XXX",0,1)&lt;&gt;"XXX",WEEKDAY(DATE($B$1,E$1,$A30),2)&gt;5),"",SUMIFS(matsui[受渡金額],matsui[約定日],DATE(デイトレ集計!$B$1,デイトレ集計!E$1,デイトレ集計!$A30),matsui[商品区分],"株式"))</f>
        <v/>
      </c>
      <c r="F30" s="19"/>
      <c r="G30" s="27"/>
      <c r="H30" s="24">
        <f ca="1">IF(OR(MONTH(DATE($B$1,H$1,$A30))&lt;&gt;H$1,_xlfn.XLOOKUP(DATE($B$1,H$1,$A30),祝祭日,祝祭日,"XXX",0,1)&lt;&gt;"XXX",WEEKDAY(DATE($B$1,H$1,$A30),2)&gt;5),"",SUMIFS(matsui[受渡金額],matsui[約定日],DATE(デイトレ集計!$B$1,デイトレ集計!H$1,デイトレ集計!$A30),matsui[商品区分],"株式"))</f>
        <v>0</v>
      </c>
      <c r="I30" s="19"/>
      <c r="J30" s="27"/>
      <c r="K30" s="24">
        <f ca="1">IF(OR(MONTH(DATE($B$1,K$1,$A30))&lt;&gt;K$1,_xlfn.XLOOKUP(DATE($B$1,K$1,$A30),祝祭日,祝祭日,"XXX",0,1)&lt;&gt;"XXX",WEEKDAY(DATE($B$1,K$1,$A30),2)&gt;5),"",SUMIFS(matsui[受渡金額],matsui[約定日],DATE(デイトレ集計!$B$1,デイトレ集計!K$1,デイトレ集計!$A30),matsui[商品区分],"株式"))</f>
        <v>0</v>
      </c>
      <c r="L30" s="19"/>
      <c r="M30" s="27"/>
      <c r="N30" s="24" t="str">
        <f ca="1">IF(OR(MONTH(DATE($B$1,N$1,$A30))&lt;&gt;N$1,_xlfn.XLOOKUP(DATE($B$1,N$1,$A30),祝祭日,祝祭日,"XXX",0,1)&lt;&gt;"XXX",WEEKDAY(DATE($B$1,N$1,$A30),2)&gt;5),"",SUMIFS(matsui[受渡金額],matsui[約定日],DATE(デイトレ集計!$B$1,デイトレ集計!N$1,デイトレ集計!$A30),matsui[商品区分],"株式"))</f>
        <v/>
      </c>
      <c r="O30" s="19"/>
      <c r="P30" s="27"/>
      <c r="Q30" s="24">
        <f ca="1">IF(OR(MONTH(DATE($B$1,Q$1,$A30))&lt;&gt;Q$1,_xlfn.XLOOKUP(DATE($B$1,Q$1,$A30),祝祭日,祝祭日,"XXX",0,1)&lt;&gt;"XXX",WEEKDAY(DATE($B$1,Q$1,$A30),2)&gt;5),"",SUMIFS(matsui[受渡金額],matsui[約定日],DATE(デイトレ集計!$B$1,デイトレ集計!Q$1,デイトレ集計!$A30),matsui[商品区分],"株式"))</f>
        <v>0</v>
      </c>
      <c r="R30" s="19"/>
      <c r="S30" s="27"/>
      <c r="T30" s="24">
        <f ca="1">IF(OR(MONTH(DATE($B$1,T$1,$A30))&lt;&gt;T$1,_xlfn.XLOOKUP(DATE($B$1,T$1,$A30),祝祭日,祝祭日,"XXX",0,1)&lt;&gt;"XXX",WEEKDAY(DATE($B$1,T$1,$A30),2)&gt;5),"",SUMIFS(matsui[受渡金額],matsui[約定日],DATE(デイトレ集計!$B$1,デイトレ集計!T$1,デイトレ集計!$A30),matsui[商品区分],"株式"))</f>
        <v>0</v>
      </c>
      <c r="U30" s="19"/>
      <c r="V30" s="27"/>
      <c r="W30" s="24" t="str">
        <f ca="1">IF(OR(MONTH(DATE($B$1,W$1,$A30))&lt;&gt;W$1,_xlfn.XLOOKUP(DATE($B$1,W$1,$A30),祝祭日,祝祭日,"XXX",0,1)&lt;&gt;"XXX",WEEKDAY(DATE($B$1,W$1,$A30),2)&gt;5),"",SUMIFS(matsui[受渡金額],matsui[約定日],DATE(デイトレ集計!$B$1,デイトレ集計!W$1,デイトレ集計!$A30),matsui[商品区分],"株式"))</f>
        <v/>
      </c>
      <c r="X30" s="19"/>
      <c r="Y30" s="27"/>
      <c r="Z30" s="24">
        <f ca="1">IF(OR(MONTH(DATE($B$1,Z$1,$A30))&lt;&gt;Z$1,_xlfn.XLOOKUP(DATE($B$1,Z$1,$A30),祝祭日,祝祭日,"XXX",0,1)&lt;&gt;"XXX",WEEKDAY(DATE($B$1,Z$1,$A30),2)&gt;5),"",SUMIFS(matsui[受渡金額],matsui[約定日],DATE(デイトレ集計!$B$1,デイトレ集計!Z$1,デイトレ集計!$A30),matsui[商品区分],"株式"))</f>
        <v>0</v>
      </c>
      <c r="AA30" s="19"/>
      <c r="AB30" s="27"/>
      <c r="AC30" s="24">
        <f ca="1">IF(OR(MONTH(DATE($B$1,AC$1,$A30))&lt;&gt;AC$1,_xlfn.XLOOKUP(DATE($B$1,AC$1,$A30),祝祭日,祝祭日,"XXX",0,1)&lt;&gt;"XXX",WEEKDAY(DATE($B$1,AC$1,$A30),2)&gt;5),"",SUMIFS(matsui[受渡金額],matsui[約定日],DATE(デイトレ集計!$B$1,デイトレ集計!AC$1,デイトレ集計!$A30),matsui[商品区分],"株式"))</f>
        <v>0</v>
      </c>
      <c r="AD30" s="19"/>
      <c r="AE30" s="27"/>
      <c r="AF30" s="24" t="str">
        <f ca="1">IF(OR(MONTH(DATE($B$1,AF$1,$A30))&lt;&gt;AF$1,_xlfn.XLOOKUP(DATE($B$1,AF$1,$A30),祝祭日,祝祭日,"XXX",0,1)&lt;&gt;"XXX",WEEKDAY(DATE($B$1,AF$1,$A30),2)&gt;5),"",SUMIFS(matsui[受渡金額],matsui[約定日],DATE(デイトレ集計!$B$1,デイトレ集計!AF$1,デイトレ集計!$A30),matsui[商品区分],"株式"))</f>
        <v/>
      </c>
      <c r="AG30" s="19"/>
      <c r="AH30" s="27"/>
      <c r="AI30" s="24">
        <f ca="1">IF(OR(MONTH(DATE($B$1,AI$1,$A30))&lt;&gt;AI$1,_xlfn.XLOOKUP(DATE($B$1,AI$1,$A30),祝祭日,祝祭日,"XXX",0,1)&lt;&gt;"XXX",WEEKDAY(DATE($B$1,AI$1,$A30),2)&gt;5),"",SUMIFS(matsui[受渡金額],matsui[約定日],DATE(デイトレ集計!$B$1,デイトレ集計!AI$1,デイトレ集計!$A30),matsui[商品区分],"株式"))</f>
        <v>0</v>
      </c>
      <c r="AJ30" s="19"/>
      <c r="AK30" s="27"/>
      <c r="AL30" s="27">
        <f ca="1">IF(OR(MONTH(DATE($B$1,AL$1,$A30))&lt;&gt;AL$1,_xlfn.XLOOKUP(DATE($B$1,AL$1,$A30),祝祭日,祝祭日,"XXX",0,1)&lt;&gt;"XXX",WEEKDAY(DATE($B$1,AL$1,$A30),2)&gt;5),"",SUMIFS(matsui[受渡金額],matsui[約定日],DATE(デイトレ集計!$B$1,デイトレ集計!AL$1,デイトレ集計!$A30),matsui[商品区分],"株式"))</f>
        <v>0</v>
      </c>
      <c r="AN30" s="23">
        <f t="shared" ca="1" si="20"/>
        <v>0</v>
      </c>
      <c r="AO30" s="23">
        <f t="shared" ca="1" si="21"/>
        <v>0</v>
      </c>
      <c r="AP30" s="23">
        <f t="shared" ca="1" si="22"/>
        <v>0</v>
      </c>
      <c r="AQ30" s="23">
        <f t="shared" ca="1" si="23"/>
        <v>0</v>
      </c>
      <c r="AR30" s="23">
        <f t="shared" ca="1" si="24"/>
        <v>0</v>
      </c>
      <c r="AS30" s="23">
        <f t="shared" ca="1" si="25"/>
        <v>0</v>
      </c>
      <c r="AT30" s="23">
        <f t="shared" ca="1" si="26"/>
        <v>-12900</v>
      </c>
      <c r="AU30" s="23">
        <f t="shared" ca="1" si="32"/>
        <v>-12900</v>
      </c>
      <c r="AV30" s="23">
        <f t="shared" ca="1" si="27"/>
        <v>-12900</v>
      </c>
      <c r="AW30" s="23">
        <f t="shared" ca="1" si="28"/>
        <v>-12900</v>
      </c>
      <c r="AX30" s="23">
        <f t="shared" ca="1" si="29"/>
        <v>-9900</v>
      </c>
      <c r="AY30" s="23">
        <f t="shared" ca="1" si="30"/>
        <v>-9900</v>
      </c>
      <c r="BA30" s="23">
        <f t="shared" ca="1" si="44"/>
        <v>0</v>
      </c>
      <c r="BB30" s="23">
        <f t="shared" ca="1" si="33"/>
        <v>0</v>
      </c>
      <c r="BC30" s="23">
        <f t="shared" ca="1" si="34"/>
        <v>0</v>
      </c>
      <c r="BD30" s="23">
        <f t="shared" ca="1" si="35"/>
        <v>0</v>
      </c>
      <c r="BE30" s="23">
        <f t="shared" ca="1" si="36"/>
        <v>0</v>
      </c>
      <c r="BF30" s="23">
        <f t="shared" ca="1" si="37"/>
        <v>0</v>
      </c>
      <c r="BG30" s="23">
        <f t="shared" ca="1" si="38"/>
        <v>-14300</v>
      </c>
      <c r="BH30" s="23">
        <f t="shared" ca="1" si="39"/>
        <v>0</v>
      </c>
      <c r="BI30" s="23">
        <f t="shared" ca="1" si="40"/>
        <v>0</v>
      </c>
      <c r="BJ30" s="23">
        <f t="shared" ca="1" si="41"/>
        <v>0</v>
      </c>
      <c r="BK30" s="23">
        <f t="shared" ca="1" si="42"/>
        <v>0</v>
      </c>
      <c r="BL30" s="23">
        <f t="shared" ca="1" si="43"/>
        <v>0</v>
      </c>
      <c r="BN30" s="23" t="str" cm="1">
        <f t="array" aca="1" ref="BN30" ca="1">IF(INDEX($A$1:$AL$46,ROW(),BN$14)&gt;0,INDEX($A$1:$AL$46,ROW(),BN$14),"")</f>
        <v/>
      </c>
      <c r="BO30" s="23" t="str" cm="1">
        <f t="array" aca="1" ref="BO30" ca="1">IF(INDEX($A$1:$AL$46,ROW(),BO$14)&gt;0,INDEX($A$1:$AL$46,ROW(),BO$14),"")</f>
        <v/>
      </c>
      <c r="BP30" s="23" t="str" cm="1">
        <f t="array" aca="1" ref="BP30" ca="1">IF(INDEX($A$1:$AL$46,ROW(),BP$14)&gt;0,INDEX($A$1:$AL$46,ROW(),BP$14),"")</f>
        <v/>
      </c>
      <c r="BQ30" s="23" t="str" cm="1">
        <f t="array" aca="1" ref="BQ30" ca="1">IF(INDEX($A$1:$AL$46,ROW(),BQ$14)&gt;0,INDEX($A$1:$AL$46,ROW(),BQ$14),"")</f>
        <v/>
      </c>
      <c r="BR30" s="23" t="str" cm="1">
        <f t="array" aca="1" ref="BR30" ca="1">IF(INDEX($A$1:$AL$46,ROW(),BR$14)&gt;0,INDEX($A$1:$AL$46,ROW(),BR$14),"")</f>
        <v/>
      </c>
      <c r="BS30" s="23" t="str" cm="1">
        <f t="array" aca="1" ref="BS30" ca="1">IF(INDEX($A$1:$AL$46,ROW(),BS$14)&gt;0,INDEX($A$1:$AL$46,ROW(),BS$14),"")</f>
        <v/>
      </c>
      <c r="BT30" s="23" t="str" cm="1">
        <f t="array" aca="1" ref="BT30" ca="1">IF(INDEX($A$1:$AL$46,ROW(),BT$14)&gt;0,INDEX($A$1:$AL$46,ROW(),BT$14),"")</f>
        <v/>
      </c>
      <c r="BU30" s="23" t="str" cm="1">
        <f t="array" aca="1" ref="BU30" ca="1">IF(INDEX($A$1:$AL$46,ROW(),BU$14)&gt;0,INDEX($A$1:$AL$46,ROW(),BU$14),"")</f>
        <v/>
      </c>
      <c r="BV30" s="23" t="str" cm="1">
        <f t="array" aca="1" ref="BV30" ca="1">IF(INDEX($A$1:$AL$46,ROW(),BV$14)&gt;0,INDEX($A$1:$AL$46,ROW(),BV$14),"")</f>
        <v/>
      </c>
      <c r="BW30" s="23" t="str" cm="1">
        <f t="array" aca="1" ref="BW30" ca="1">IF(INDEX($A$1:$AL$46,ROW(),BW$14)&gt;0,INDEX($A$1:$AL$46,ROW(),BW$14),"")</f>
        <v/>
      </c>
      <c r="BX30" s="23" t="str" cm="1">
        <f t="array" aca="1" ref="BX30" ca="1">IF(INDEX($A$1:$AL$46,ROW(),BX$14)&gt;0,INDEX($A$1:$AL$46,ROW(),BX$14),"")</f>
        <v/>
      </c>
      <c r="BY30" s="23" t="str" cm="1">
        <f t="array" aca="1" ref="BY30" ca="1">IF(INDEX($A$1:$AL$46,ROW(),BY$14)&gt;0,INDEX($A$1:$AL$46,ROW(),BY$14),"")</f>
        <v/>
      </c>
      <c r="CA30" s="23" t="str" cm="1">
        <f t="array" aca="1" ref="CA30" ca="1">IF(INDEX($A$1:$AL$46,ROW(),CA$14)&lt;0,INDEX($A$1:$AL$46,ROW(),CA$14),"")</f>
        <v/>
      </c>
      <c r="CB30" s="23" t="str" cm="1">
        <f t="array" aca="1" ref="CB30" ca="1">IF(INDEX($A$1:$AL$46,ROW(),CB$14)&lt;0,INDEX($A$1:$AL$46,ROW(),CB$14),"")</f>
        <v/>
      </c>
      <c r="CC30" s="23" t="str" cm="1">
        <f t="array" aca="1" ref="CC30" ca="1">IF(INDEX($A$1:$AL$46,ROW(),CC$14)&lt;0,INDEX($A$1:$AL$46,ROW(),CC$14),"")</f>
        <v/>
      </c>
      <c r="CD30" s="23" t="str" cm="1">
        <f t="array" aca="1" ref="CD30" ca="1">IF(INDEX($A$1:$AL$46,ROW(),CD$14)&lt;0,INDEX($A$1:$AL$46,ROW(),CD$14),"")</f>
        <v/>
      </c>
      <c r="CE30" s="23" t="str" cm="1">
        <f t="array" aca="1" ref="CE30" ca="1">IF(INDEX($A$1:$AL$46,ROW(),CE$14)&lt;0,INDEX($A$1:$AL$46,ROW(),CE$14),"")</f>
        <v/>
      </c>
      <c r="CF30" s="23" t="str" cm="1">
        <f t="array" aca="1" ref="CF30" ca="1">IF(INDEX($A$1:$AL$46,ROW(),CF$14)&lt;0,INDEX($A$1:$AL$46,ROW(),CF$14),"")</f>
        <v/>
      </c>
      <c r="CG30" s="23" t="str" cm="1">
        <f t="array" aca="1" ref="CG30" ca="1">IF(INDEX($A$1:$AL$46,ROW(),CG$14)&lt;0,INDEX($A$1:$AL$46,ROW(),CG$14),"")</f>
        <v/>
      </c>
      <c r="CH30" s="23" t="str" cm="1">
        <f t="array" aca="1" ref="CH30" ca="1">IF(INDEX($A$1:$AL$46,ROW(),CH$14)&lt;0,INDEX($A$1:$AL$46,ROW(),CH$14),"")</f>
        <v/>
      </c>
      <c r="CI30" s="23" t="str" cm="1">
        <f t="array" aca="1" ref="CI30" ca="1">IF(INDEX($A$1:$AL$46,ROW(),CI$14)&lt;0,INDEX($A$1:$AL$46,ROW(),CI$14),"")</f>
        <v/>
      </c>
      <c r="CJ30" s="23" t="str" cm="1">
        <f t="array" aca="1" ref="CJ30" ca="1">IF(INDEX($A$1:$AL$46,ROW(),CJ$14)&lt;0,INDEX($A$1:$AL$46,ROW(),CJ$14),"")</f>
        <v/>
      </c>
      <c r="CK30" s="23" t="str" cm="1">
        <f t="array" aca="1" ref="CK30" ca="1">IF(INDEX($A$1:$AL$46,ROW(),CK$14)&lt;0,INDEX($A$1:$AL$46,ROW(),CK$14),"")</f>
        <v/>
      </c>
      <c r="CL30" s="23" t="str" cm="1">
        <f t="array" aca="1" ref="CL30" ca="1">IF(INDEX($A$1:$AL$46,ROW(),CL$14)&lt;0,INDEX($A$1:$AL$46,ROW(),CL$14),"")</f>
        <v/>
      </c>
    </row>
    <row r="31" spans="1:90" s="2" customFormat="1" ht="15.75" x14ac:dyDescent="0.4">
      <c r="A31" s="6">
        <v>16</v>
      </c>
      <c r="B31" s="18">
        <f t="shared" ca="1" si="17"/>
        <v>0</v>
      </c>
      <c r="C31" s="19"/>
      <c r="D31" s="27"/>
      <c r="E31" s="24">
        <f ca="1">IF(OR(MONTH(DATE($B$1,E$1,$A31))&lt;&gt;E$1,_xlfn.XLOOKUP(DATE($B$1,E$1,$A31),祝祭日,祝祭日,"XXX",0,1)&lt;&gt;"XXX",WEEKDAY(DATE($B$1,E$1,$A31),2)&gt;5),"",SUMIFS(matsui[受渡金額],matsui[約定日],DATE(デイトレ集計!$B$1,デイトレ集計!E$1,デイトレ集計!$A31),matsui[商品区分],"株式"))</f>
        <v>0</v>
      </c>
      <c r="F31" s="19"/>
      <c r="G31" s="27"/>
      <c r="H31" s="24">
        <f ca="1">IF(OR(MONTH(DATE($B$1,H$1,$A31))&lt;&gt;H$1,_xlfn.XLOOKUP(DATE($B$1,H$1,$A31),祝祭日,祝祭日,"XXX",0,1)&lt;&gt;"XXX",WEEKDAY(DATE($B$1,H$1,$A31),2)&gt;5),"",SUMIFS(matsui[受渡金額],matsui[約定日],DATE(デイトレ集計!$B$1,デイトレ集計!H$1,デイトレ集計!$A31),matsui[商品区分],"株式"))</f>
        <v>0</v>
      </c>
      <c r="I31" s="19"/>
      <c r="J31" s="27"/>
      <c r="K31" s="24">
        <f ca="1">IF(OR(MONTH(DATE($B$1,K$1,$A31))&lt;&gt;K$1,_xlfn.XLOOKUP(DATE($B$1,K$1,$A31),祝祭日,祝祭日,"XXX",0,1)&lt;&gt;"XXX",WEEKDAY(DATE($B$1,K$1,$A31),2)&gt;5),"",SUMIFS(matsui[受渡金額],matsui[約定日],DATE(デイトレ集計!$B$1,デイトレ集計!K$1,デイトレ集計!$A31),matsui[商品区分],"株式"))</f>
        <v>0</v>
      </c>
      <c r="L31" s="19"/>
      <c r="M31" s="27"/>
      <c r="N31" s="24" t="str">
        <f ca="1">IF(OR(MONTH(DATE($B$1,N$1,$A31))&lt;&gt;N$1,_xlfn.XLOOKUP(DATE($B$1,N$1,$A31),祝祭日,祝祭日,"XXX",0,1)&lt;&gt;"XXX",WEEKDAY(DATE($B$1,N$1,$A31),2)&gt;5),"",SUMIFS(matsui[受渡金額],matsui[約定日],DATE(デイトレ集計!$B$1,デイトレ集計!N$1,デイトレ集計!$A31),matsui[商品区分],"株式"))</f>
        <v/>
      </c>
      <c r="O31" s="19"/>
      <c r="P31" s="27"/>
      <c r="Q31" s="24">
        <f ca="1">IF(OR(MONTH(DATE($B$1,Q$1,$A31))&lt;&gt;Q$1,_xlfn.XLOOKUP(DATE($B$1,Q$1,$A31),祝祭日,祝祭日,"XXX",0,1)&lt;&gt;"XXX",WEEKDAY(DATE($B$1,Q$1,$A31),2)&gt;5),"",SUMIFS(matsui[受渡金額],matsui[約定日],DATE(デイトレ集計!$B$1,デイトレ集計!Q$1,デイトレ集計!$A31),matsui[商品区分],"株式"))</f>
        <v>0</v>
      </c>
      <c r="R31" s="19"/>
      <c r="S31" s="27"/>
      <c r="T31" s="24">
        <f ca="1">IF(OR(MONTH(DATE($B$1,T$1,$A31))&lt;&gt;T$1,_xlfn.XLOOKUP(DATE($B$1,T$1,$A31),祝祭日,祝祭日,"XXX",0,1)&lt;&gt;"XXX",WEEKDAY(DATE($B$1,T$1,$A31),2)&gt;5),"",SUMIFS(matsui[受渡金額],matsui[約定日],DATE(デイトレ集計!$B$1,デイトレ集計!T$1,デイトレ集計!$A31),matsui[商品区分],"株式"))</f>
        <v>0</v>
      </c>
      <c r="U31" s="19"/>
      <c r="V31" s="27"/>
      <c r="W31" s="24" t="str">
        <f ca="1">IF(OR(MONTH(DATE($B$1,W$1,$A31))&lt;&gt;W$1,_xlfn.XLOOKUP(DATE($B$1,W$1,$A31),祝祭日,祝祭日,"XXX",0,1)&lt;&gt;"XXX",WEEKDAY(DATE($B$1,W$1,$A31),2)&gt;5),"",SUMIFS(matsui[受渡金額],matsui[約定日],DATE(デイトレ集計!$B$1,デイトレ集計!W$1,デイトレ集計!$A31),matsui[商品区分],"株式"))</f>
        <v/>
      </c>
      <c r="X31" s="19"/>
      <c r="Y31" s="27"/>
      <c r="Z31" s="24">
        <f ca="1">IF(OR(MONTH(DATE($B$1,Z$1,$A31))&lt;&gt;Z$1,_xlfn.XLOOKUP(DATE($B$1,Z$1,$A31),祝祭日,祝祭日,"XXX",0,1)&lt;&gt;"XXX",WEEKDAY(DATE($B$1,Z$1,$A31),2)&gt;5),"",SUMIFS(matsui[受渡金額],matsui[約定日],DATE(デイトレ集計!$B$1,デイトレ集計!Z$1,デイトレ集計!$A31),matsui[商品区分],"株式"))</f>
        <v>0</v>
      </c>
      <c r="AA31" s="19"/>
      <c r="AB31" s="27"/>
      <c r="AC31" s="24" t="str">
        <f ca="1">IF(OR(MONTH(DATE($B$1,AC$1,$A31))&lt;&gt;AC$1,_xlfn.XLOOKUP(DATE($B$1,AC$1,$A31),祝祭日,祝祭日,"XXX",0,1)&lt;&gt;"XXX",WEEKDAY(DATE($B$1,AC$1,$A31),2)&gt;5),"",SUMIFS(matsui[受渡金額],matsui[約定日],DATE(デイトレ集計!$B$1,デイトレ集計!AC$1,デイトレ集計!$A31),matsui[商品区分],"株式"))</f>
        <v/>
      </c>
      <c r="AD31" s="19"/>
      <c r="AE31" s="27"/>
      <c r="AF31" s="24">
        <f ca="1">IF(OR(MONTH(DATE($B$1,AF$1,$A31))&lt;&gt;AF$1,_xlfn.XLOOKUP(DATE($B$1,AF$1,$A31),祝祭日,祝祭日,"XXX",0,1)&lt;&gt;"XXX",WEEKDAY(DATE($B$1,AF$1,$A31),2)&gt;5),"",SUMIFS(matsui[受渡金額],matsui[約定日],DATE(デイトレ集計!$B$1,デイトレ集計!AF$1,デイトレ集計!$A31),matsui[商品区分],"株式"))</f>
        <v>0</v>
      </c>
      <c r="AG31" s="19"/>
      <c r="AH31" s="27"/>
      <c r="AI31" s="24">
        <f ca="1">IF(OR(MONTH(DATE($B$1,AI$1,$A31))&lt;&gt;AI$1,_xlfn.XLOOKUP(DATE($B$1,AI$1,$A31),祝祭日,祝祭日,"XXX",0,1)&lt;&gt;"XXX",WEEKDAY(DATE($B$1,AI$1,$A31),2)&gt;5),"",SUMIFS(matsui[受渡金額],matsui[約定日],DATE(デイトレ集計!$B$1,デイトレ集計!AI$1,デイトレ集計!$A31),matsui[商品区分],"株式"))</f>
        <v>0</v>
      </c>
      <c r="AJ31" s="19"/>
      <c r="AK31" s="27"/>
      <c r="AL31" s="27" t="str">
        <f ca="1">IF(OR(MONTH(DATE($B$1,AL$1,$A31))&lt;&gt;AL$1,_xlfn.XLOOKUP(DATE($B$1,AL$1,$A31),祝祭日,祝祭日,"XXX",0,1)&lt;&gt;"XXX",WEEKDAY(DATE($B$1,AL$1,$A31),2)&gt;5),"",SUMIFS(matsui[受渡金額],matsui[約定日],DATE(デイトレ集計!$B$1,デイトレ集計!AL$1,デイトレ集計!$A31),matsui[商品区分],"株式"))</f>
        <v/>
      </c>
      <c r="AN31" s="23">
        <f t="shared" ca="1" si="20"/>
        <v>0</v>
      </c>
      <c r="AO31" s="23">
        <f t="shared" ca="1" si="21"/>
        <v>0</v>
      </c>
      <c r="AP31" s="23">
        <f t="shared" ca="1" si="22"/>
        <v>0</v>
      </c>
      <c r="AQ31" s="23">
        <f t="shared" ca="1" si="23"/>
        <v>0</v>
      </c>
      <c r="AR31" s="23">
        <f t="shared" ca="1" si="24"/>
        <v>0</v>
      </c>
      <c r="AS31" s="23">
        <f t="shared" ca="1" si="25"/>
        <v>0</v>
      </c>
      <c r="AT31" s="23">
        <f t="shared" ca="1" si="26"/>
        <v>-12900</v>
      </c>
      <c r="AU31" s="23">
        <f t="shared" ca="1" si="32"/>
        <v>-12900</v>
      </c>
      <c r="AV31" s="23">
        <f t="shared" ca="1" si="27"/>
        <v>-12900</v>
      </c>
      <c r="AW31" s="23">
        <f t="shared" ca="1" si="28"/>
        <v>-12900</v>
      </c>
      <c r="AX31" s="23">
        <f t="shared" ca="1" si="29"/>
        <v>-9900</v>
      </c>
      <c r="AY31" s="23">
        <f t="shared" ca="1" si="30"/>
        <v>-9900</v>
      </c>
      <c r="BA31" s="23">
        <f t="shared" ca="1" si="44"/>
        <v>0</v>
      </c>
      <c r="BB31" s="23">
        <f t="shared" ca="1" si="33"/>
        <v>0</v>
      </c>
      <c r="BC31" s="23">
        <f t="shared" ca="1" si="34"/>
        <v>0</v>
      </c>
      <c r="BD31" s="23">
        <f t="shared" ca="1" si="35"/>
        <v>0</v>
      </c>
      <c r="BE31" s="23">
        <f t="shared" ca="1" si="36"/>
        <v>0</v>
      </c>
      <c r="BF31" s="23">
        <f t="shared" ca="1" si="37"/>
        <v>0</v>
      </c>
      <c r="BG31" s="23">
        <f t="shared" ca="1" si="38"/>
        <v>-14300</v>
      </c>
      <c r="BH31" s="23">
        <f t="shared" ca="1" si="39"/>
        <v>0</v>
      </c>
      <c r="BI31" s="23">
        <f t="shared" ca="1" si="40"/>
        <v>0</v>
      </c>
      <c r="BJ31" s="23">
        <f t="shared" ca="1" si="41"/>
        <v>0</v>
      </c>
      <c r="BK31" s="23">
        <f t="shared" ca="1" si="42"/>
        <v>0</v>
      </c>
      <c r="BL31" s="23">
        <f t="shared" ca="1" si="43"/>
        <v>0</v>
      </c>
      <c r="BN31" s="23" t="str" cm="1">
        <f t="array" aca="1" ref="BN31" ca="1">IF(INDEX($A$1:$AL$46,ROW(),BN$14)&gt;0,INDEX($A$1:$AL$46,ROW(),BN$14),"")</f>
        <v/>
      </c>
      <c r="BO31" s="23" t="str" cm="1">
        <f t="array" aca="1" ref="BO31" ca="1">IF(INDEX($A$1:$AL$46,ROW(),BO$14)&gt;0,INDEX($A$1:$AL$46,ROW(),BO$14),"")</f>
        <v/>
      </c>
      <c r="BP31" s="23" t="str" cm="1">
        <f t="array" aca="1" ref="BP31" ca="1">IF(INDEX($A$1:$AL$46,ROW(),BP$14)&gt;0,INDEX($A$1:$AL$46,ROW(),BP$14),"")</f>
        <v/>
      </c>
      <c r="BQ31" s="23" t="str" cm="1">
        <f t="array" aca="1" ref="BQ31" ca="1">IF(INDEX($A$1:$AL$46,ROW(),BQ$14)&gt;0,INDEX($A$1:$AL$46,ROW(),BQ$14),"")</f>
        <v/>
      </c>
      <c r="BR31" s="23" t="str" cm="1">
        <f t="array" aca="1" ref="BR31" ca="1">IF(INDEX($A$1:$AL$46,ROW(),BR$14)&gt;0,INDEX($A$1:$AL$46,ROW(),BR$14),"")</f>
        <v/>
      </c>
      <c r="BS31" s="23" t="str" cm="1">
        <f t="array" aca="1" ref="BS31" ca="1">IF(INDEX($A$1:$AL$46,ROW(),BS$14)&gt;0,INDEX($A$1:$AL$46,ROW(),BS$14),"")</f>
        <v/>
      </c>
      <c r="BT31" s="23" t="str" cm="1">
        <f t="array" aca="1" ref="BT31" ca="1">IF(INDEX($A$1:$AL$46,ROW(),BT$14)&gt;0,INDEX($A$1:$AL$46,ROW(),BT$14),"")</f>
        <v/>
      </c>
      <c r="BU31" s="23" t="str" cm="1">
        <f t="array" aca="1" ref="BU31" ca="1">IF(INDEX($A$1:$AL$46,ROW(),BU$14)&gt;0,INDEX($A$1:$AL$46,ROW(),BU$14),"")</f>
        <v/>
      </c>
      <c r="BV31" s="23" t="str" cm="1">
        <f t="array" aca="1" ref="BV31" ca="1">IF(INDEX($A$1:$AL$46,ROW(),BV$14)&gt;0,INDEX($A$1:$AL$46,ROW(),BV$14),"")</f>
        <v/>
      </c>
      <c r="BW31" s="23" t="str" cm="1">
        <f t="array" aca="1" ref="BW31" ca="1">IF(INDEX($A$1:$AL$46,ROW(),BW$14)&gt;0,INDEX($A$1:$AL$46,ROW(),BW$14),"")</f>
        <v/>
      </c>
      <c r="BX31" s="23" t="str" cm="1">
        <f t="array" aca="1" ref="BX31" ca="1">IF(INDEX($A$1:$AL$46,ROW(),BX$14)&gt;0,INDEX($A$1:$AL$46,ROW(),BX$14),"")</f>
        <v/>
      </c>
      <c r="BY31" s="23" t="str" cm="1">
        <f t="array" aca="1" ref="BY31" ca="1">IF(INDEX($A$1:$AL$46,ROW(),BY$14)&gt;0,INDEX($A$1:$AL$46,ROW(),BY$14),"")</f>
        <v/>
      </c>
      <c r="CA31" s="23" t="str" cm="1">
        <f t="array" aca="1" ref="CA31" ca="1">IF(INDEX($A$1:$AL$46,ROW(),CA$14)&lt;0,INDEX($A$1:$AL$46,ROW(),CA$14),"")</f>
        <v/>
      </c>
      <c r="CB31" s="23" t="str" cm="1">
        <f t="array" aca="1" ref="CB31" ca="1">IF(INDEX($A$1:$AL$46,ROW(),CB$14)&lt;0,INDEX($A$1:$AL$46,ROW(),CB$14),"")</f>
        <v/>
      </c>
      <c r="CC31" s="23" t="str" cm="1">
        <f t="array" aca="1" ref="CC31" ca="1">IF(INDEX($A$1:$AL$46,ROW(),CC$14)&lt;0,INDEX($A$1:$AL$46,ROW(),CC$14),"")</f>
        <v/>
      </c>
      <c r="CD31" s="23" t="str" cm="1">
        <f t="array" aca="1" ref="CD31" ca="1">IF(INDEX($A$1:$AL$46,ROW(),CD$14)&lt;0,INDEX($A$1:$AL$46,ROW(),CD$14),"")</f>
        <v/>
      </c>
      <c r="CE31" s="23" t="str" cm="1">
        <f t="array" aca="1" ref="CE31" ca="1">IF(INDEX($A$1:$AL$46,ROW(),CE$14)&lt;0,INDEX($A$1:$AL$46,ROW(),CE$14),"")</f>
        <v/>
      </c>
      <c r="CF31" s="23" t="str" cm="1">
        <f t="array" aca="1" ref="CF31" ca="1">IF(INDEX($A$1:$AL$46,ROW(),CF$14)&lt;0,INDEX($A$1:$AL$46,ROW(),CF$14),"")</f>
        <v/>
      </c>
      <c r="CG31" s="23" t="str" cm="1">
        <f t="array" aca="1" ref="CG31" ca="1">IF(INDEX($A$1:$AL$46,ROW(),CG$14)&lt;0,INDEX($A$1:$AL$46,ROW(),CG$14),"")</f>
        <v/>
      </c>
      <c r="CH31" s="23" t="str" cm="1">
        <f t="array" aca="1" ref="CH31" ca="1">IF(INDEX($A$1:$AL$46,ROW(),CH$14)&lt;0,INDEX($A$1:$AL$46,ROW(),CH$14),"")</f>
        <v/>
      </c>
      <c r="CI31" s="23" t="str" cm="1">
        <f t="array" aca="1" ref="CI31" ca="1">IF(INDEX($A$1:$AL$46,ROW(),CI$14)&lt;0,INDEX($A$1:$AL$46,ROW(),CI$14),"")</f>
        <v/>
      </c>
      <c r="CJ31" s="23" t="str" cm="1">
        <f t="array" aca="1" ref="CJ31" ca="1">IF(INDEX($A$1:$AL$46,ROW(),CJ$14)&lt;0,INDEX($A$1:$AL$46,ROW(),CJ$14),"")</f>
        <v/>
      </c>
      <c r="CK31" s="23" t="str" cm="1">
        <f t="array" aca="1" ref="CK31" ca="1">IF(INDEX($A$1:$AL$46,ROW(),CK$14)&lt;0,INDEX($A$1:$AL$46,ROW(),CK$14),"")</f>
        <v/>
      </c>
      <c r="CL31" s="23" t="str" cm="1">
        <f t="array" aca="1" ref="CL31" ca="1">IF(INDEX($A$1:$AL$46,ROW(),CL$14)&lt;0,INDEX($A$1:$AL$46,ROW(),CL$14),"")</f>
        <v/>
      </c>
    </row>
    <row r="32" spans="1:90" s="2" customFormat="1" ht="15.75" x14ac:dyDescent="0.4">
      <c r="A32" s="6">
        <v>17</v>
      </c>
      <c r="B32" s="18">
        <f t="shared" ca="1" si="17"/>
        <v>0</v>
      </c>
      <c r="C32" s="19"/>
      <c r="D32" s="27"/>
      <c r="E32" s="24">
        <f ca="1">IF(OR(MONTH(DATE($B$1,E$1,$A32))&lt;&gt;E$1,_xlfn.XLOOKUP(DATE($B$1,E$1,$A32),祝祭日,祝祭日,"XXX",0,1)&lt;&gt;"XXX",WEEKDAY(DATE($B$1,E$1,$A32),2)&gt;5),"",SUMIFS(matsui[受渡金額],matsui[約定日],DATE(デイトレ集計!$B$1,デイトレ集計!E$1,デイトレ集計!$A32),matsui[商品区分],"株式"))</f>
        <v>0</v>
      </c>
      <c r="F32" s="19"/>
      <c r="G32" s="27"/>
      <c r="H32" s="24">
        <f ca="1">IF(OR(MONTH(DATE($B$1,H$1,$A32))&lt;&gt;H$1,_xlfn.XLOOKUP(DATE($B$1,H$1,$A32),祝祭日,祝祭日,"XXX",0,1)&lt;&gt;"XXX",WEEKDAY(DATE($B$1,H$1,$A32),2)&gt;5),"",SUMIFS(matsui[受渡金額],matsui[約定日],DATE(デイトレ集計!$B$1,デイトレ集計!H$1,デイトレ集計!$A32),matsui[商品区分],"株式"))</f>
        <v>0</v>
      </c>
      <c r="I32" s="19"/>
      <c r="J32" s="27"/>
      <c r="K32" s="24">
        <f ca="1">IF(OR(MONTH(DATE($B$1,K$1,$A32))&lt;&gt;K$1,_xlfn.XLOOKUP(DATE($B$1,K$1,$A32),祝祭日,祝祭日,"XXX",0,1)&lt;&gt;"XXX",WEEKDAY(DATE($B$1,K$1,$A32),2)&gt;5),"",SUMIFS(matsui[受渡金額],matsui[約定日],DATE(デイトレ集計!$B$1,デイトレ集計!K$1,デイトレ集計!$A32),matsui[商品区分],"株式"))</f>
        <v>0</v>
      </c>
      <c r="L32" s="19"/>
      <c r="M32" s="27"/>
      <c r="N32" s="24">
        <f ca="1">IF(OR(MONTH(DATE($B$1,N$1,$A32))&lt;&gt;N$1,_xlfn.XLOOKUP(DATE($B$1,N$1,$A32),祝祭日,祝祭日,"XXX",0,1)&lt;&gt;"XXX",WEEKDAY(DATE($B$1,N$1,$A32),2)&gt;5),"",SUMIFS(matsui[受渡金額],matsui[約定日],DATE(デイトレ集計!$B$1,デイトレ集計!N$1,デイトレ集計!$A32),matsui[商品区分],"株式"))</f>
        <v>0</v>
      </c>
      <c r="O32" s="19"/>
      <c r="P32" s="27"/>
      <c r="Q32" s="24">
        <f ca="1">IF(OR(MONTH(DATE($B$1,Q$1,$A32))&lt;&gt;Q$1,_xlfn.XLOOKUP(DATE($B$1,Q$1,$A32),祝祭日,祝祭日,"XXX",0,1)&lt;&gt;"XXX",WEEKDAY(DATE($B$1,Q$1,$A32),2)&gt;5),"",SUMIFS(matsui[受渡金額],matsui[約定日],DATE(デイトレ集計!$B$1,デイトレ集計!Q$1,デイトレ集計!$A32),matsui[商品区分],"株式"))</f>
        <v>0</v>
      </c>
      <c r="R32" s="19"/>
      <c r="S32" s="27"/>
      <c r="T32" s="24" t="str">
        <f ca="1">IF(OR(MONTH(DATE($B$1,T$1,$A32))&lt;&gt;T$1,_xlfn.XLOOKUP(DATE($B$1,T$1,$A32),祝祭日,祝祭日,"XXX",0,1)&lt;&gt;"XXX",WEEKDAY(DATE($B$1,T$1,$A32),2)&gt;5),"",SUMIFS(matsui[受渡金額],matsui[約定日],DATE(デイトレ集計!$B$1,デイトレ集計!T$1,デイトレ集計!$A32),matsui[商品区分],"株式"))</f>
        <v/>
      </c>
      <c r="U32" s="19"/>
      <c r="V32" s="27"/>
      <c r="W32" s="24" t="str">
        <f ca="1">IF(OR(MONTH(DATE($B$1,W$1,$A32))&lt;&gt;W$1,_xlfn.XLOOKUP(DATE($B$1,W$1,$A32),祝祭日,祝祭日,"XXX",0,1)&lt;&gt;"XXX",WEEKDAY(DATE($B$1,W$1,$A32),2)&gt;5),"",SUMIFS(matsui[受渡金額],matsui[約定日],DATE(デイトレ集計!$B$1,デイトレ集計!W$1,デイトレ集計!$A32),matsui[商品区分],"株式"))</f>
        <v/>
      </c>
      <c r="X32" s="19"/>
      <c r="Y32" s="27"/>
      <c r="Z32" s="24">
        <f ca="1">IF(OR(MONTH(DATE($B$1,Z$1,$A32))&lt;&gt;Z$1,_xlfn.XLOOKUP(DATE($B$1,Z$1,$A32),祝祭日,祝祭日,"XXX",0,1)&lt;&gt;"XXX",WEEKDAY(DATE($B$1,Z$1,$A32),2)&gt;5),"",SUMIFS(matsui[受渡金額],matsui[約定日],DATE(デイトレ集計!$B$1,デイトレ集計!Z$1,デイトレ集計!$A32),matsui[商品区分],"株式"))</f>
        <v>0</v>
      </c>
      <c r="AA32" s="19"/>
      <c r="AB32" s="27"/>
      <c r="AC32" s="24" t="str">
        <f ca="1">IF(OR(MONTH(DATE($B$1,AC$1,$A32))&lt;&gt;AC$1,_xlfn.XLOOKUP(DATE($B$1,AC$1,$A32),祝祭日,祝祭日,"XXX",0,1)&lt;&gt;"XXX",WEEKDAY(DATE($B$1,AC$1,$A32),2)&gt;5),"",SUMIFS(matsui[受渡金額],matsui[約定日],DATE(デイトレ集計!$B$1,デイトレ集計!AC$1,デイトレ集計!$A32),matsui[商品区分],"株式"))</f>
        <v/>
      </c>
      <c r="AD32" s="19"/>
      <c r="AE32" s="27"/>
      <c r="AF32" s="24">
        <f ca="1">IF(OR(MONTH(DATE($B$1,AF$1,$A32))&lt;&gt;AF$1,_xlfn.XLOOKUP(DATE($B$1,AF$1,$A32),祝祭日,祝祭日,"XXX",0,1)&lt;&gt;"XXX",WEEKDAY(DATE($B$1,AF$1,$A32),2)&gt;5),"",SUMIFS(matsui[受渡金額],matsui[約定日],DATE(デイトレ集計!$B$1,デイトレ集計!AF$1,デイトレ集計!$A32),matsui[商品区分],"株式"))</f>
        <v>0</v>
      </c>
      <c r="AG32" s="19"/>
      <c r="AH32" s="27"/>
      <c r="AI32" s="24">
        <f ca="1">IF(OR(MONTH(DATE($B$1,AI$1,$A32))&lt;&gt;AI$1,_xlfn.XLOOKUP(DATE($B$1,AI$1,$A32),祝祭日,祝祭日,"XXX",0,1)&lt;&gt;"XXX",WEEKDAY(DATE($B$1,AI$1,$A32),2)&gt;5),"",SUMIFS(matsui[受渡金額],matsui[約定日],DATE(デイトレ集計!$B$1,デイトレ集計!AI$1,デイトレ集計!$A32),matsui[商品区分],"株式"))</f>
        <v>0</v>
      </c>
      <c r="AJ32" s="19"/>
      <c r="AK32" s="27"/>
      <c r="AL32" s="27" t="str">
        <f ca="1">IF(OR(MONTH(DATE($B$1,AL$1,$A32))&lt;&gt;AL$1,_xlfn.XLOOKUP(DATE($B$1,AL$1,$A32),祝祭日,祝祭日,"XXX",0,1)&lt;&gt;"XXX",WEEKDAY(DATE($B$1,AL$1,$A32),2)&gt;5),"",SUMIFS(matsui[受渡金額],matsui[約定日],DATE(デイトレ集計!$B$1,デイトレ集計!AL$1,デイトレ集計!$A32),matsui[商品区分],"株式"))</f>
        <v/>
      </c>
      <c r="AN32" s="23">
        <f t="shared" ca="1" si="20"/>
        <v>0</v>
      </c>
      <c r="AO32" s="23">
        <f t="shared" ca="1" si="21"/>
        <v>0</v>
      </c>
      <c r="AP32" s="23">
        <f t="shared" ca="1" si="22"/>
        <v>0</v>
      </c>
      <c r="AQ32" s="23">
        <f t="shared" ca="1" si="23"/>
        <v>0</v>
      </c>
      <c r="AR32" s="23">
        <f t="shared" ca="1" si="24"/>
        <v>0</v>
      </c>
      <c r="AS32" s="23">
        <f t="shared" ca="1" si="25"/>
        <v>0</v>
      </c>
      <c r="AT32" s="23">
        <f t="shared" ca="1" si="26"/>
        <v>-12900</v>
      </c>
      <c r="AU32" s="23">
        <f t="shared" ca="1" si="32"/>
        <v>-12900</v>
      </c>
      <c r="AV32" s="23">
        <f t="shared" ca="1" si="27"/>
        <v>-12900</v>
      </c>
      <c r="AW32" s="23">
        <f t="shared" ca="1" si="28"/>
        <v>-12900</v>
      </c>
      <c r="AX32" s="23">
        <f t="shared" ca="1" si="29"/>
        <v>-9900</v>
      </c>
      <c r="AY32" s="23">
        <f t="shared" ca="1" si="30"/>
        <v>-9900</v>
      </c>
      <c r="BA32" s="23">
        <f t="shared" ca="1" si="44"/>
        <v>0</v>
      </c>
      <c r="BB32" s="23">
        <f t="shared" ca="1" si="33"/>
        <v>0</v>
      </c>
      <c r="BC32" s="23">
        <f t="shared" ca="1" si="34"/>
        <v>0</v>
      </c>
      <c r="BD32" s="23">
        <f t="shared" ca="1" si="35"/>
        <v>0</v>
      </c>
      <c r="BE32" s="23">
        <f t="shared" ca="1" si="36"/>
        <v>0</v>
      </c>
      <c r="BF32" s="23">
        <f t="shared" ca="1" si="37"/>
        <v>0</v>
      </c>
      <c r="BG32" s="23">
        <f t="shared" ca="1" si="38"/>
        <v>-14300</v>
      </c>
      <c r="BH32" s="23">
        <f t="shared" ca="1" si="39"/>
        <v>0</v>
      </c>
      <c r="BI32" s="23">
        <f t="shared" ca="1" si="40"/>
        <v>0</v>
      </c>
      <c r="BJ32" s="23">
        <f t="shared" ca="1" si="41"/>
        <v>0</v>
      </c>
      <c r="BK32" s="23">
        <f t="shared" ca="1" si="42"/>
        <v>0</v>
      </c>
      <c r="BL32" s="23">
        <f t="shared" ca="1" si="43"/>
        <v>0</v>
      </c>
      <c r="BN32" s="23" t="str" cm="1">
        <f t="array" aca="1" ref="BN32" ca="1">IF(INDEX($A$1:$AL$46,ROW(),BN$14)&gt;0,INDEX($A$1:$AL$46,ROW(),BN$14),"")</f>
        <v/>
      </c>
      <c r="BO32" s="23" t="str" cm="1">
        <f t="array" aca="1" ref="BO32" ca="1">IF(INDEX($A$1:$AL$46,ROW(),BO$14)&gt;0,INDEX($A$1:$AL$46,ROW(),BO$14),"")</f>
        <v/>
      </c>
      <c r="BP32" s="23" t="str" cm="1">
        <f t="array" aca="1" ref="BP32" ca="1">IF(INDEX($A$1:$AL$46,ROW(),BP$14)&gt;0,INDEX($A$1:$AL$46,ROW(),BP$14),"")</f>
        <v/>
      </c>
      <c r="BQ32" s="23" t="str" cm="1">
        <f t="array" aca="1" ref="BQ32" ca="1">IF(INDEX($A$1:$AL$46,ROW(),BQ$14)&gt;0,INDEX($A$1:$AL$46,ROW(),BQ$14),"")</f>
        <v/>
      </c>
      <c r="BR32" s="23" t="str" cm="1">
        <f t="array" aca="1" ref="BR32" ca="1">IF(INDEX($A$1:$AL$46,ROW(),BR$14)&gt;0,INDEX($A$1:$AL$46,ROW(),BR$14),"")</f>
        <v/>
      </c>
      <c r="BS32" s="23" t="str" cm="1">
        <f t="array" aca="1" ref="BS32" ca="1">IF(INDEX($A$1:$AL$46,ROW(),BS$14)&gt;0,INDEX($A$1:$AL$46,ROW(),BS$14),"")</f>
        <v/>
      </c>
      <c r="BT32" s="23" t="str" cm="1">
        <f t="array" aca="1" ref="BT32" ca="1">IF(INDEX($A$1:$AL$46,ROW(),BT$14)&gt;0,INDEX($A$1:$AL$46,ROW(),BT$14),"")</f>
        <v/>
      </c>
      <c r="BU32" s="23" t="str" cm="1">
        <f t="array" aca="1" ref="BU32" ca="1">IF(INDEX($A$1:$AL$46,ROW(),BU$14)&gt;0,INDEX($A$1:$AL$46,ROW(),BU$14),"")</f>
        <v/>
      </c>
      <c r="BV32" s="23" t="str" cm="1">
        <f t="array" aca="1" ref="BV32" ca="1">IF(INDEX($A$1:$AL$46,ROW(),BV$14)&gt;0,INDEX($A$1:$AL$46,ROW(),BV$14),"")</f>
        <v/>
      </c>
      <c r="BW32" s="23" t="str" cm="1">
        <f t="array" aca="1" ref="BW32" ca="1">IF(INDEX($A$1:$AL$46,ROW(),BW$14)&gt;0,INDEX($A$1:$AL$46,ROW(),BW$14),"")</f>
        <v/>
      </c>
      <c r="BX32" s="23" t="str" cm="1">
        <f t="array" aca="1" ref="BX32" ca="1">IF(INDEX($A$1:$AL$46,ROW(),BX$14)&gt;0,INDEX($A$1:$AL$46,ROW(),BX$14),"")</f>
        <v/>
      </c>
      <c r="BY32" s="23" t="str" cm="1">
        <f t="array" aca="1" ref="BY32" ca="1">IF(INDEX($A$1:$AL$46,ROW(),BY$14)&gt;0,INDEX($A$1:$AL$46,ROW(),BY$14),"")</f>
        <v/>
      </c>
      <c r="CA32" s="23" t="str" cm="1">
        <f t="array" aca="1" ref="CA32" ca="1">IF(INDEX($A$1:$AL$46,ROW(),CA$14)&lt;0,INDEX($A$1:$AL$46,ROW(),CA$14),"")</f>
        <v/>
      </c>
      <c r="CB32" s="23" t="str" cm="1">
        <f t="array" aca="1" ref="CB32" ca="1">IF(INDEX($A$1:$AL$46,ROW(),CB$14)&lt;0,INDEX($A$1:$AL$46,ROW(),CB$14),"")</f>
        <v/>
      </c>
      <c r="CC32" s="23" t="str" cm="1">
        <f t="array" aca="1" ref="CC32" ca="1">IF(INDEX($A$1:$AL$46,ROW(),CC$14)&lt;0,INDEX($A$1:$AL$46,ROW(),CC$14),"")</f>
        <v/>
      </c>
      <c r="CD32" s="23" t="str" cm="1">
        <f t="array" aca="1" ref="CD32" ca="1">IF(INDEX($A$1:$AL$46,ROW(),CD$14)&lt;0,INDEX($A$1:$AL$46,ROW(),CD$14),"")</f>
        <v/>
      </c>
      <c r="CE32" s="23" t="str" cm="1">
        <f t="array" aca="1" ref="CE32" ca="1">IF(INDEX($A$1:$AL$46,ROW(),CE$14)&lt;0,INDEX($A$1:$AL$46,ROW(),CE$14),"")</f>
        <v/>
      </c>
      <c r="CF32" s="23" t="str" cm="1">
        <f t="array" aca="1" ref="CF32" ca="1">IF(INDEX($A$1:$AL$46,ROW(),CF$14)&lt;0,INDEX($A$1:$AL$46,ROW(),CF$14),"")</f>
        <v/>
      </c>
      <c r="CG32" s="23" t="str" cm="1">
        <f t="array" aca="1" ref="CG32" ca="1">IF(INDEX($A$1:$AL$46,ROW(),CG$14)&lt;0,INDEX($A$1:$AL$46,ROW(),CG$14),"")</f>
        <v/>
      </c>
      <c r="CH32" s="23" t="str" cm="1">
        <f t="array" aca="1" ref="CH32" ca="1">IF(INDEX($A$1:$AL$46,ROW(),CH$14)&lt;0,INDEX($A$1:$AL$46,ROW(),CH$14),"")</f>
        <v/>
      </c>
      <c r="CI32" s="23" t="str" cm="1">
        <f t="array" aca="1" ref="CI32" ca="1">IF(INDEX($A$1:$AL$46,ROW(),CI$14)&lt;0,INDEX($A$1:$AL$46,ROW(),CI$14),"")</f>
        <v/>
      </c>
      <c r="CJ32" s="23" t="str" cm="1">
        <f t="array" aca="1" ref="CJ32" ca="1">IF(INDEX($A$1:$AL$46,ROW(),CJ$14)&lt;0,INDEX($A$1:$AL$46,ROW(),CJ$14),"")</f>
        <v/>
      </c>
      <c r="CK32" s="23" t="str" cm="1">
        <f t="array" aca="1" ref="CK32" ca="1">IF(INDEX($A$1:$AL$46,ROW(),CK$14)&lt;0,INDEX($A$1:$AL$46,ROW(),CK$14),"")</f>
        <v/>
      </c>
      <c r="CL32" s="23" t="str" cm="1">
        <f t="array" aca="1" ref="CL32" ca="1">IF(INDEX($A$1:$AL$46,ROW(),CL$14)&lt;0,INDEX($A$1:$AL$46,ROW(),CL$14),"")</f>
        <v/>
      </c>
    </row>
    <row r="33" spans="1:90" s="2" customFormat="1" ht="15.75" x14ac:dyDescent="0.4">
      <c r="A33" s="6">
        <v>18</v>
      </c>
      <c r="B33" s="18">
        <f t="shared" ca="1" si="17"/>
        <v>0</v>
      </c>
      <c r="C33" s="19"/>
      <c r="D33" s="27"/>
      <c r="E33" s="24">
        <f ca="1">IF(OR(MONTH(DATE($B$1,E$1,$A33))&lt;&gt;E$1,_xlfn.XLOOKUP(DATE($B$1,E$1,$A33),祝祭日,祝祭日,"XXX",0,1)&lt;&gt;"XXX",WEEKDAY(DATE($B$1,E$1,$A33),2)&gt;5),"",SUMIFS(matsui[受渡金額],matsui[約定日],DATE(デイトレ集計!$B$1,デイトレ集計!E$1,デイトレ集計!$A33),matsui[商品区分],"株式"))</f>
        <v>0</v>
      </c>
      <c r="F33" s="19"/>
      <c r="G33" s="27"/>
      <c r="H33" s="24" t="str">
        <f ca="1">IF(OR(MONTH(DATE($B$1,H$1,$A33))&lt;&gt;H$1,_xlfn.XLOOKUP(DATE($B$1,H$1,$A33),祝祭日,祝祭日,"XXX",0,1)&lt;&gt;"XXX",WEEKDAY(DATE($B$1,H$1,$A33),2)&gt;5),"",SUMIFS(matsui[受渡金額],matsui[約定日],DATE(デイトレ集計!$B$1,デイトレ集計!H$1,デイトレ集計!$A33),matsui[商品区分],"株式"))</f>
        <v/>
      </c>
      <c r="I33" s="19"/>
      <c r="J33" s="27"/>
      <c r="K33" s="24" t="str">
        <f ca="1">IF(OR(MONTH(DATE($B$1,K$1,$A33))&lt;&gt;K$1,_xlfn.XLOOKUP(DATE($B$1,K$1,$A33),祝祭日,祝祭日,"XXX",0,1)&lt;&gt;"XXX",WEEKDAY(DATE($B$1,K$1,$A33),2)&gt;5),"",SUMIFS(matsui[受渡金額],matsui[約定日],DATE(デイトレ集計!$B$1,デイトレ集計!K$1,デイトレ集計!$A33),matsui[商品区分],"株式"))</f>
        <v/>
      </c>
      <c r="L33" s="19"/>
      <c r="M33" s="27"/>
      <c r="N33" s="24">
        <f ca="1">IF(OR(MONTH(DATE($B$1,N$1,$A33))&lt;&gt;N$1,_xlfn.XLOOKUP(DATE($B$1,N$1,$A33),祝祭日,祝祭日,"XXX",0,1)&lt;&gt;"XXX",WEEKDAY(DATE($B$1,N$1,$A33),2)&gt;5),"",SUMIFS(matsui[受渡金額],matsui[約定日],DATE(デイトレ集計!$B$1,デイトレ集計!N$1,デイトレ集計!$A33),matsui[商品区分],"株式"))</f>
        <v>0</v>
      </c>
      <c r="O33" s="19"/>
      <c r="P33" s="27"/>
      <c r="Q33" s="24">
        <f ca="1">IF(OR(MONTH(DATE($B$1,Q$1,$A33))&lt;&gt;Q$1,_xlfn.XLOOKUP(DATE($B$1,Q$1,$A33),祝祭日,祝祭日,"XXX",0,1)&lt;&gt;"XXX",WEEKDAY(DATE($B$1,Q$1,$A33),2)&gt;5),"",SUMIFS(matsui[受渡金額],matsui[約定日],DATE(デイトレ集計!$B$1,デイトレ集計!Q$1,デイトレ集計!$A33),matsui[商品区分],"株式"))</f>
        <v>0</v>
      </c>
      <c r="R33" s="19"/>
      <c r="S33" s="27"/>
      <c r="T33" s="24" t="str">
        <f ca="1">IF(OR(MONTH(DATE($B$1,T$1,$A33))&lt;&gt;T$1,_xlfn.XLOOKUP(DATE($B$1,T$1,$A33),祝祭日,祝祭日,"XXX",0,1)&lt;&gt;"XXX",WEEKDAY(DATE($B$1,T$1,$A33),2)&gt;5),"",SUMIFS(matsui[受渡金額],matsui[約定日],DATE(デイトレ集計!$B$1,デイトレ集計!T$1,デイトレ集計!$A33),matsui[商品区分],"株式"))</f>
        <v/>
      </c>
      <c r="U33" s="19"/>
      <c r="V33" s="27"/>
      <c r="W33" s="24">
        <f ca="1">IF(OR(MONTH(DATE($B$1,W$1,$A33))&lt;&gt;W$1,_xlfn.XLOOKUP(DATE($B$1,W$1,$A33),祝祭日,祝祭日,"XXX",0,1)&lt;&gt;"XXX",WEEKDAY(DATE($B$1,W$1,$A33),2)&gt;5),"",SUMIFS(matsui[受渡金額],matsui[約定日],DATE(デイトレ集計!$B$1,デイトレ集計!W$1,デイトレ集計!$A33),matsui[商品区分],"株式"))</f>
        <v>0</v>
      </c>
      <c r="X33" s="19"/>
      <c r="Y33" s="27"/>
      <c r="Z33" s="24">
        <f ca="1">IF(OR(MONTH(DATE($B$1,Z$1,$A33))&lt;&gt;Z$1,_xlfn.XLOOKUP(DATE($B$1,Z$1,$A33),祝祭日,祝祭日,"XXX",0,1)&lt;&gt;"XXX",WEEKDAY(DATE($B$1,Z$1,$A33),2)&gt;5),"",SUMIFS(matsui[受渡金額],matsui[約定日],DATE(デイトレ集計!$B$1,デイトレ集計!Z$1,デイトレ集計!$A33),matsui[商品区分],"株式"))</f>
        <v>0</v>
      </c>
      <c r="AA33" s="19"/>
      <c r="AB33" s="27"/>
      <c r="AC33" s="24" t="str">
        <f ca="1">IF(OR(MONTH(DATE($B$1,AC$1,$A33))&lt;&gt;AC$1,_xlfn.XLOOKUP(DATE($B$1,AC$1,$A33),祝祭日,祝祭日,"XXX",0,1)&lt;&gt;"XXX",WEEKDAY(DATE($B$1,AC$1,$A33),2)&gt;5),"",SUMIFS(matsui[受渡金額],matsui[約定日],DATE(デイトレ集計!$B$1,デイトレ集計!AC$1,デイトレ集計!$A33),matsui[商品区分],"株式"))</f>
        <v/>
      </c>
      <c r="AD33" s="19"/>
      <c r="AE33" s="27"/>
      <c r="AF33" s="24">
        <f ca="1">IF(OR(MONTH(DATE($B$1,AF$1,$A33))&lt;&gt;AF$1,_xlfn.XLOOKUP(DATE($B$1,AF$1,$A33),祝祭日,祝祭日,"XXX",0,1)&lt;&gt;"XXX",WEEKDAY(DATE($B$1,AF$1,$A33),2)&gt;5),"",SUMIFS(matsui[受渡金額],matsui[約定日],DATE(デイトレ集計!$B$1,デイトレ集計!AF$1,デイトレ集計!$A33),matsui[商品区分],"株式"))</f>
        <v>0</v>
      </c>
      <c r="AG33" s="19"/>
      <c r="AH33" s="27"/>
      <c r="AI33" s="24" t="str">
        <f ca="1">IF(OR(MONTH(DATE($B$1,AI$1,$A33))&lt;&gt;AI$1,_xlfn.XLOOKUP(DATE($B$1,AI$1,$A33),祝祭日,祝祭日,"XXX",0,1)&lt;&gt;"XXX",WEEKDAY(DATE($B$1,AI$1,$A33),2)&gt;5),"",SUMIFS(matsui[受渡金額],matsui[約定日],DATE(デイトレ集計!$B$1,デイトレ集計!AI$1,デイトレ集計!$A33),matsui[商品区分],"株式"))</f>
        <v/>
      </c>
      <c r="AJ33" s="19"/>
      <c r="AK33" s="27"/>
      <c r="AL33" s="27">
        <f ca="1">IF(OR(MONTH(DATE($B$1,AL$1,$A33))&lt;&gt;AL$1,_xlfn.XLOOKUP(DATE($B$1,AL$1,$A33),祝祭日,祝祭日,"XXX",0,1)&lt;&gt;"XXX",WEEKDAY(DATE($B$1,AL$1,$A33),2)&gt;5),"",SUMIFS(matsui[受渡金額],matsui[約定日],DATE(デイトレ集計!$B$1,デイトレ集計!AL$1,デイトレ集計!$A33),matsui[商品区分],"株式"))</f>
        <v>0</v>
      </c>
      <c r="AN33" s="23">
        <f t="shared" ca="1" si="20"/>
        <v>0</v>
      </c>
      <c r="AO33" s="23">
        <f t="shared" ca="1" si="21"/>
        <v>0</v>
      </c>
      <c r="AP33" s="23">
        <f t="shared" ca="1" si="22"/>
        <v>0</v>
      </c>
      <c r="AQ33" s="23">
        <f t="shared" ca="1" si="23"/>
        <v>0</v>
      </c>
      <c r="AR33" s="23">
        <f t="shared" ca="1" si="24"/>
        <v>0</v>
      </c>
      <c r="AS33" s="23">
        <f t="shared" ca="1" si="25"/>
        <v>0</v>
      </c>
      <c r="AT33" s="23">
        <f t="shared" ca="1" si="26"/>
        <v>-12900</v>
      </c>
      <c r="AU33" s="23">
        <f t="shared" ca="1" si="32"/>
        <v>-12900</v>
      </c>
      <c r="AV33" s="23">
        <f t="shared" ref="AV33:AV46" ca="1" si="45">AV32+IF(AC33="",0,AC33)</f>
        <v>-12900</v>
      </c>
      <c r="AW33" s="23">
        <f t="shared" ref="AW33:AW46" ca="1" si="46">AW32+IF(AF33="",0,AF33)</f>
        <v>-12900</v>
      </c>
      <c r="AX33" s="23">
        <f t="shared" ref="AX33:AX46" ca="1" si="47">AX32+IF(AI33="",0,AI33)</f>
        <v>-9900</v>
      </c>
      <c r="AY33" s="23">
        <f t="shared" ref="AY33:AY46" ca="1" si="48">AY32+IF(AL33="",0,AL33)</f>
        <v>-9900</v>
      </c>
      <c r="BA33" s="23">
        <f t="shared" ca="1" si="44"/>
        <v>0</v>
      </c>
      <c r="BB33" s="23">
        <f t="shared" ca="1" si="33"/>
        <v>0</v>
      </c>
      <c r="BC33" s="23">
        <f t="shared" ca="1" si="34"/>
        <v>0</v>
      </c>
      <c r="BD33" s="23">
        <f t="shared" ca="1" si="35"/>
        <v>0</v>
      </c>
      <c r="BE33" s="23">
        <f t="shared" ca="1" si="36"/>
        <v>0</v>
      </c>
      <c r="BF33" s="23">
        <f t="shared" ca="1" si="37"/>
        <v>0</v>
      </c>
      <c r="BG33" s="23">
        <f t="shared" ca="1" si="38"/>
        <v>-14300</v>
      </c>
      <c r="BH33" s="23">
        <f t="shared" ca="1" si="39"/>
        <v>0</v>
      </c>
      <c r="BI33" s="23">
        <f t="shared" ca="1" si="40"/>
        <v>0</v>
      </c>
      <c r="BJ33" s="23">
        <f t="shared" ca="1" si="41"/>
        <v>0</v>
      </c>
      <c r="BK33" s="23">
        <f t="shared" ca="1" si="42"/>
        <v>0</v>
      </c>
      <c r="BL33" s="23">
        <f t="shared" ca="1" si="43"/>
        <v>0</v>
      </c>
      <c r="BN33" s="23" t="str" cm="1">
        <f t="array" aca="1" ref="BN33" ca="1">IF(INDEX($A$1:$AL$46,ROW(),BN$14)&gt;0,INDEX($A$1:$AL$46,ROW(),BN$14),"")</f>
        <v/>
      </c>
      <c r="BO33" s="23" t="str" cm="1">
        <f t="array" aca="1" ref="BO33" ca="1">IF(INDEX($A$1:$AL$46,ROW(),BO$14)&gt;0,INDEX($A$1:$AL$46,ROW(),BO$14),"")</f>
        <v/>
      </c>
      <c r="BP33" s="23" t="str" cm="1">
        <f t="array" aca="1" ref="BP33" ca="1">IF(INDEX($A$1:$AL$46,ROW(),BP$14)&gt;0,INDEX($A$1:$AL$46,ROW(),BP$14),"")</f>
        <v/>
      </c>
      <c r="BQ33" s="23" t="str" cm="1">
        <f t="array" aca="1" ref="BQ33" ca="1">IF(INDEX($A$1:$AL$46,ROW(),BQ$14)&gt;0,INDEX($A$1:$AL$46,ROW(),BQ$14),"")</f>
        <v/>
      </c>
      <c r="BR33" s="23" t="str" cm="1">
        <f t="array" aca="1" ref="BR33" ca="1">IF(INDEX($A$1:$AL$46,ROW(),BR$14)&gt;0,INDEX($A$1:$AL$46,ROW(),BR$14),"")</f>
        <v/>
      </c>
      <c r="BS33" s="23" t="str" cm="1">
        <f t="array" aca="1" ref="BS33" ca="1">IF(INDEX($A$1:$AL$46,ROW(),BS$14)&gt;0,INDEX($A$1:$AL$46,ROW(),BS$14),"")</f>
        <v/>
      </c>
      <c r="BT33" s="23" t="str" cm="1">
        <f t="array" aca="1" ref="BT33" ca="1">IF(INDEX($A$1:$AL$46,ROW(),BT$14)&gt;0,INDEX($A$1:$AL$46,ROW(),BT$14),"")</f>
        <v/>
      </c>
      <c r="BU33" s="23" t="str" cm="1">
        <f t="array" aca="1" ref="BU33" ca="1">IF(INDEX($A$1:$AL$46,ROW(),BU$14)&gt;0,INDEX($A$1:$AL$46,ROW(),BU$14),"")</f>
        <v/>
      </c>
      <c r="BV33" s="23" t="str" cm="1">
        <f t="array" aca="1" ref="BV33" ca="1">IF(INDEX($A$1:$AL$46,ROW(),BV$14)&gt;0,INDEX($A$1:$AL$46,ROW(),BV$14),"")</f>
        <v/>
      </c>
      <c r="BW33" s="23" t="str" cm="1">
        <f t="array" aca="1" ref="BW33" ca="1">IF(INDEX($A$1:$AL$46,ROW(),BW$14)&gt;0,INDEX($A$1:$AL$46,ROW(),BW$14),"")</f>
        <v/>
      </c>
      <c r="BX33" s="23" t="str" cm="1">
        <f t="array" aca="1" ref="BX33" ca="1">IF(INDEX($A$1:$AL$46,ROW(),BX$14)&gt;0,INDEX($A$1:$AL$46,ROW(),BX$14),"")</f>
        <v/>
      </c>
      <c r="BY33" s="23" t="str" cm="1">
        <f t="array" aca="1" ref="BY33" ca="1">IF(INDEX($A$1:$AL$46,ROW(),BY$14)&gt;0,INDEX($A$1:$AL$46,ROW(),BY$14),"")</f>
        <v/>
      </c>
      <c r="CA33" s="23" t="str" cm="1">
        <f t="array" aca="1" ref="CA33" ca="1">IF(INDEX($A$1:$AL$46,ROW(),CA$14)&lt;0,INDEX($A$1:$AL$46,ROW(),CA$14),"")</f>
        <v/>
      </c>
      <c r="CB33" s="23" t="str" cm="1">
        <f t="array" aca="1" ref="CB33" ca="1">IF(INDEX($A$1:$AL$46,ROW(),CB$14)&lt;0,INDEX($A$1:$AL$46,ROW(),CB$14),"")</f>
        <v/>
      </c>
      <c r="CC33" s="23" t="str" cm="1">
        <f t="array" aca="1" ref="CC33" ca="1">IF(INDEX($A$1:$AL$46,ROW(),CC$14)&lt;0,INDEX($A$1:$AL$46,ROW(),CC$14),"")</f>
        <v/>
      </c>
      <c r="CD33" s="23" t="str" cm="1">
        <f t="array" aca="1" ref="CD33" ca="1">IF(INDEX($A$1:$AL$46,ROW(),CD$14)&lt;0,INDEX($A$1:$AL$46,ROW(),CD$14),"")</f>
        <v/>
      </c>
      <c r="CE33" s="23" t="str" cm="1">
        <f t="array" aca="1" ref="CE33" ca="1">IF(INDEX($A$1:$AL$46,ROW(),CE$14)&lt;0,INDEX($A$1:$AL$46,ROW(),CE$14),"")</f>
        <v/>
      </c>
      <c r="CF33" s="23" t="str" cm="1">
        <f t="array" aca="1" ref="CF33" ca="1">IF(INDEX($A$1:$AL$46,ROW(),CF$14)&lt;0,INDEX($A$1:$AL$46,ROW(),CF$14),"")</f>
        <v/>
      </c>
      <c r="CG33" s="23" t="str" cm="1">
        <f t="array" aca="1" ref="CG33" ca="1">IF(INDEX($A$1:$AL$46,ROW(),CG$14)&lt;0,INDEX($A$1:$AL$46,ROW(),CG$14),"")</f>
        <v/>
      </c>
      <c r="CH33" s="23" t="str" cm="1">
        <f t="array" aca="1" ref="CH33" ca="1">IF(INDEX($A$1:$AL$46,ROW(),CH$14)&lt;0,INDEX($A$1:$AL$46,ROW(),CH$14),"")</f>
        <v/>
      </c>
      <c r="CI33" s="23" t="str" cm="1">
        <f t="array" aca="1" ref="CI33" ca="1">IF(INDEX($A$1:$AL$46,ROW(),CI$14)&lt;0,INDEX($A$1:$AL$46,ROW(),CI$14),"")</f>
        <v/>
      </c>
      <c r="CJ33" s="23" t="str" cm="1">
        <f t="array" aca="1" ref="CJ33" ca="1">IF(INDEX($A$1:$AL$46,ROW(),CJ$14)&lt;0,INDEX($A$1:$AL$46,ROW(),CJ$14),"")</f>
        <v/>
      </c>
      <c r="CK33" s="23" t="str" cm="1">
        <f t="array" aca="1" ref="CK33" ca="1">IF(INDEX($A$1:$AL$46,ROW(),CK$14)&lt;0,INDEX($A$1:$AL$46,ROW(),CK$14),"")</f>
        <v/>
      </c>
      <c r="CL33" s="23" t="str" cm="1">
        <f t="array" aca="1" ref="CL33" ca="1">IF(INDEX($A$1:$AL$46,ROW(),CL$14)&lt;0,INDEX($A$1:$AL$46,ROW(),CL$14),"")</f>
        <v/>
      </c>
    </row>
    <row r="34" spans="1:90" s="2" customFormat="1" ht="15.75" x14ac:dyDescent="0.4">
      <c r="A34" s="6">
        <v>19</v>
      </c>
      <c r="B34" s="18">
        <f t="shared" ca="1" si="17"/>
        <v>0</v>
      </c>
      <c r="C34" s="19"/>
      <c r="D34" s="27"/>
      <c r="E34" s="24">
        <f ca="1">IF(OR(MONTH(DATE($B$1,E$1,$A34))&lt;&gt;E$1,_xlfn.XLOOKUP(DATE($B$1,E$1,$A34),祝祭日,祝祭日,"XXX",0,1)&lt;&gt;"XXX",WEEKDAY(DATE($B$1,E$1,$A34),2)&gt;5),"",SUMIFS(matsui[受渡金額],matsui[約定日],DATE(デイトレ集計!$B$1,デイトレ集計!E$1,デイトレ集計!$A34),matsui[商品区分],"株式"))</f>
        <v>0</v>
      </c>
      <c r="F34" s="19"/>
      <c r="G34" s="27"/>
      <c r="H34" s="24" t="str">
        <f ca="1">IF(OR(MONTH(DATE($B$1,H$1,$A34))&lt;&gt;H$1,_xlfn.XLOOKUP(DATE($B$1,H$1,$A34),祝祭日,祝祭日,"XXX",0,1)&lt;&gt;"XXX",WEEKDAY(DATE($B$1,H$1,$A34),2)&gt;5),"",SUMIFS(matsui[受渡金額],matsui[約定日],DATE(デイトレ集計!$B$1,デイトレ集計!H$1,デイトレ集計!$A34),matsui[商品区分],"株式"))</f>
        <v/>
      </c>
      <c r="I34" s="19"/>
      <c r="J34" s="27"/>
      <c r="K34" s="24" t="str">
        <f ca="1">IF(OR(MONTH(DATE($B$1,K$1,$A34))&lt;&gt;K$1,_xlfn.XLOOKUP(DATE($B$1,K$1,$A34),祝祭日,祝祭日,"XXX",0,1)&lt;&gt;"XXX",WEEKDAY(DATE($B$1,K$1,$A34),2)&gt;5),"",SUMIFS(matsui[受渡金額],matsui[約定日],DATE(デイトレ集計!$B$1,デイトレ集計!K$1,デイトレ集計!$A34),matsui[商品区分],"株式"))</f>
        <v/>
      </c>
      <c r="L34" s="19"/>
      <c r="M34" s="27"/>
      <c r="N34" s="24">
        <f ca="1">IF(OR(MONTH(DATE($B$1,N$1,$A34))&lt;&gt;N$1,_xlfn.XLOOKUP(DATE($B$1,N$1,$A34),祝祭日,祝祭日,"XXX",0,1)&lt;&gt;"XXX",WEEKDAY(DATE($B$1,N$1,$A34),2)&gt;5),"",SUMIFS(matsui[受渡金額],matsui[約定日],DATE(デイトレ集計!$B$1,デイトレ集計!N$1,デイトレ集計!$A34),matsui[商品区分],"株式"))</f>
        <v>0</v>
      </c>
      <c r="O34" s="19"/>
      <c r="P34" s="27"/>
      <c r="Q34" s="24">
        <f ca="1">IF(OR(MONTH(DATE($B$1,Q$1,$A34))&lt;&gt;Q$1,_xlfn.XLOOKUP(DATE($B$1,Q$1,$A34),祝祭日,祝祭日,"XXX",0,1)&lt;&gt;"XXX",WEEKDAY(DATE($B$1,Q$1,$A34),2)&gt;5),"",SUMIFS(matsui[受渡金額],matsui[約定日],DATE(デイトレ集計!$B$1,デイトレ集計!Q$1,デイトレ集計!$A34),matsui[商品区分],"株式"))</f>
        <v>0</v>
      </c>
      <c r="R34" s="19"/>
      <c r="S34" s="27"/>
      <c r="T34" s="24">
        <f ca="1">IF(OR(MONTH(DATE($B$1,T$1,$A34))&lt;&gt;T$1,_xlfn.XLOOKUP(DATE($B$1,T$1,$A34),祝祭日,祝祭日,"XXX",0,1)&lt;&gt;"XXX",WEEKDAY(DATE($B$1,T$1,$A34),2)&gt;5),"",SUMIFS(matsui[受渡金額],matsui[約定日],DATE(デイトレ集計!$B$1,デイトレ集計!T$1,デイトレ集計!$A34),matsui[商品区分],"株式"))</f>
        <v>0</v>
      </c>
      <c r="U34" s="19"/>
      <c r="V34" s="27"/>
      <c r="W34" s="24">
        <f ca="1">IF(OR(MONTH(DATE($B$1,W$1,$A34))&lt;&gt;W$1,_xlfn.XLOOKUP(DATE($B$1,W$1,$A34),祝祭日,祝祭日,"XXX",0,1)&lt;&gt;"XXX",WEEKDAY(DATE($B$1,W$1,$A34),2)&gt;5),"",SUMIFS(matsui[受渡金額],matsui[約定日],DATE(デイトレ集計!$B$1,デイトレ集計!W$1,デイトレ集計!$A34),matsui[商品区分],"株式"))</f>
        <v>0</v>
      </c>
      <c r="X34" s="19"/>
      <c r="Y34" s="27"/>
      <c r="Z34" s="24" t="str">
        <f ca="1">IF(OR(MONTH(DATE($B$1,Z$1,$A34))&lt;&gt;Z$1,_xlfn.XLOOKUP(DATE($B$1,Z$1,$A34),祝祭日,祝祭日,"XXX",0,1)&lt;&gt;"XXX",WEEKDAY(DATE($B$1,Z$1,$A34),2)&gt;5),"",SUMIFS(matsui[受渡金額],matsui[約定日],DATE(デイトレ集計!$B$1,デイトレ集計!Z$1,デイトレ集計!$A34),matsui[商品区分],"株式"))</f>
        <v/>
      </c>
      <c r="AA34" s="19"/>
      <c r="AB34" s="27"/>
      <c r="AC34" s="24">
        <f ca="1">IF(OR(MONTH(DATE($B$1,AC$1,$A34))&lt;&gt;AC$1,_xlfn.XLOOKUP(DATE($B$1,AC$1,$A34),祝祭日,祝祭日,"XXX",0,1)&lt;&gt;"XXX",WEEKDAY(DATE($B$1,AC$1,$A34),2)&gt;5),"",SUMIFS(matsui[受渡金額],matsui[約定日],DATE(デイトレ集計!$B$1,デイトレ集計!AC$1,デイトレ集計!$A34),matsui[商品区分],"株式"))</f>
        <v>0</v>
      </c>
      <c r="AD34" s="19"/>
      <c r="AE34" s="27"/>
      <c r="AF34" s="24">
        <f ca="1">IF(OR(MONTH(DATE($B$1,AF$1,$A34))&lt;&gt;AF$1,_xlfn.XLOOKUP(DATE($B$1,AF$1,$A34),祝祭日,祝祭日,"XXX",0,1)&lt;&gt;"XXX",WEEKDAY(DATE($B$1,AF$1,$A34),2)&gt;5),"",SUMIFS(matsui[受渡金額],matsui[約定日],DATE(デイトレ集計!$B$1,デイトレ集計!AF$1,デイトレ集計!$A34),matsui[商品区分],"株式"))</f>
        <v>0</v>
      </c>
      <c r="AG34" s="19"/>
      <c r="AH34" s="27"/>
      <c r="AI34" s="24" t="str">
        <f ca="1">IF(OR(MONTH(DATE($B$1,AI$1,$A34))&lt;&gt;AI$1,_xlfn.XLOOKUP(DATE($B$1,AI$1,$A34),祝祭日,祝祭日,"XXX",0,1)&lt;&gt;"XXX",WEEKDAY(DATE($B$1,AI$1,$A34),2)&gt;5),"",SUMIFS(matsui[受渡金額],matsui[約定日],DATE(デイトレ集計!$B$1,デイトレ集計!AI$1,デイトレ集計!$A34),matsui[商品区分],"株式"))</f>
        <v/>
      </c>
      <c r="AJ34" s="19"/>
      <c r="AK34" s="27"/>
      <c r="AL34" s="27">
        <f ca="1">IF(OR(MONTH(DATE($B$1,AL$1,$A34))&lt;&gt;AL$1,_xlfn.XLOOKUP(DATE($B$1,AL$1,$A34),祝祭日,祝祭日,"XXX",0,1)&lt;&gt;"XXX",WEEKDAY(DATE($B$1,AL$1,$A34),2)&gt;5),"",SUMIFS(matsui[受渡金額],matsui[約定日],DATE(デイトレ集計!$B$1,デイトレ集計!AL$1,デイトレ集計!$A34),matsui[商品区分],"株式"))</f>
        <v>0</v>
      </c>
      <c r="AN34" s="23">
        <f t="shared" ca="1" si="20"/>
        <v>0</v>
      </c>
      <c r="AO34" s="23">
        <f t="shared" ca="1" si="21"/>
        <v>0</v>
      </c>
      <c r="AP34" s="23">
        <f t="shared" ca="1" si="22"/>
        <v>0</v>
      </c>
      <c r="AQ34" s="23">
        <f t="shared" ca="1" si="23"/>
        <v>0</v>
      </c>
      <c r="AR34" s="23">
        <f t="shared" ca="1" si="24"/>
        <v>0</v>
      </c>
      <c r="AS34" s="23">
        <f t="shared" ca="1" si="25"/>
        <v>0</v>
      </c>
      <c r="AT34" s="23">
        <f t="shared" ca="1" si="26"/>
        <v>-12900</v>
      </c>
      <c r="AU34" s="23">
        <f t="shared" ca="1" si="32"/>
        <v>-12900</v>
      </c>
      <c r="AV34" s="23">
        <f t="shared" ca="1" si="45"/>
        <v>-12900</v>
      </c>
      <c r="AW34" s="23">
        <f t="shared" ca="1" si="46"/>
        <v>-12900</v>
      </c>
      <c r="AX34" s="23">
        <f t="shared" ca="1" si="47"/>
        <v>-9900</v>
      </c>
      <c r="AY34" s="23">
        <f t="shared" ca="1" si="48"/>
        <v>-9900</v>
      </c>
      <c r="BA34" s="23">
        <f t="shared" ca="1" si="44"/>
        <v>0</v>
      </c>
      <c r="BB34" s="23">
        <f t="shared" ca="1" si="33"/>
        <v>0</v>
      </c>
      <c r="BC34" s="23">
        <f t="shared" ca="1" si="34"/>
        <v>0</v>
      </c>
      <c r="BD34" s="23">
        <f t="shared" ca="1" si="35"/>
        <v>0</v>
      </c>
      <c r="BE34" s="23">
        <f t="shared" ca="1" si="36"/>
        <v>0</v>
      </c>
      <c r="BF34" s="23">
        <f t="shared" ca="1" si="37"/>
        <v>0</v>
      </c>
      <c r="BG34" s="23">
        <f t="shared" ca="1" si="38"/>
        <v>-14300</v>
      </c>
      <c r="BH34" s="23">
        <f t="shared" ca="1" si="39"/>
        <v>0</v>
      </c>
      <c r="BI34" s="23">
        <f t="shared" ca="1" si="40"/>
        <v>0</v>
      </c>
      <c r="BJ34" s="23">
        <f t="shared" ca="1" si="41"/>
        <v>0</v>
      </c>
      <c r="BK34" s="23">
        <f t="shared" ca="1" si="42"/>
        <v>0</v>
      </c>
      <c r="BL34" s="23">
        <f t="shared" ca="1" si="43"/>
        <v>0</v>
      </c>
      <c r="BN34" s="23" t="str" cm="1">
        <f t="array" aca="1" ref="BN34" ca="1">IF(INDEX($A$1:$AL$46,ROW(),BN$14)&gt;0,INDEX($A$1:$AL$46,ROW(),BN$14),"")</f>
        <v/>
      </c>
      <c r="BO34" s="23" t="str" cm="1">
        <f t="array" aca="1" ref="BO34" ca="1">IF(INDEX($A$1:$AL$46,ROW(),BO$14)&gt;0,INDEX($A$1:$AL$46,ROW(),BO$14),"")</f>
        <v/>
      </c>
      <c r="BP34" s="23" t="str" cm="1">
        <f t="array" aca="1" ref="BP34" ca="1">IF(INDEX($A$1:$AL$46,ROW(),BP$14)&gt;0,INDEX($A$1:$AL$46,ROW(),BP$14),"")</f>
        <v/>
      </c>
      <c r="BQ34" s="23" t="str" cm="1">
        <f t="array" aca="1" ref="BQ34" ca="1">IF(INDEX($A$1:$AL$46,ROW(),BQ$14)&gt;0,INDEX($A$1:$AL$46,ROW(),BQ$14),"")</f>
        <v/>
      </c>
      <c r="BR34" s="23" t="str" cm="1">
        <f t="array" aca="1" ref="BR34" ca="1">IF(INDEX($A$1:$AL$46,ROW(),BR$14)&gt;0,INDEX($A$1:$AL$46,ROW(),BR$14),"")</f>
        <v/>
      </c>
      <c r="BS34" s="23" t="str" cm="1">
        <f t="array" aca="1" ref="BS34" ca="1">IF(INDEX($A$1:$AL$46,ROW(),BS$14)&gt;0,INDEX($A$1:$AL$46,ROW(),BS$14),"")</f>
        <v/>
      </c>
      <c r="BT34" s="23" t="str" cm="1">
        <f t="array" aca="1" ref="BT34" ca="1">IF(INDEX($A$1:$AL$46,ROW(),BT$14)&gt;0,INDEX($A$1:$AL$46,ROW(),BT$14),"")</f>
        <v/>
      </c>
      <c r="BU34" s="23" t="str" cm="1">
        <f t="array" aca="1" ref="BU34" ca="1">IF(INDEX($A$1:$AL$46,ROW(),BU$14)&gt;0,INDEX($A$1:$AL$46,ROW(),BU$14),"")</f>
        <v/>
      </c>
      <c r="BV34" s="23" t="str" cm="1">
        <f t="array" aca="1" ref="BV34" ca="1">IF(INDEX($A$1:$AL$46,ROW(),BV$14)&gt;0,INDEX($A$1:$AL$46,ROW(),BV$14),"")</f>
        <v/>
      </c>
      <c r="BW34" s="23" t="str" cm="1">
        <f t="array" aca="1" ref="BW34" ca="1">IF(INDEX($A$1:$AL$46,ROW(),BW$14)&gt;0,INDEX($A$1:$AL$46,ROW(),BW$14),"")</f>
        <v/>
      </c>
      <c r="BX34" s="23" t="str" cm="1">
        <f t="array" aca="1" ref="BX34" ca="1">IF(INDEX($A$1:$AL$46,ROW(),BX$14)&gt;0,INDEX($A$1:$AL$46,ROW(),BX$14),"")</f>
        <v/>
      </c>
      <c r="BY34" s="23" t="str" cm="1">
        <f t="array" aca="1" ref="BY34" ca="1">IF(INDEX($A$1:$AL$46,ROW(),BY$14)&gt;0,INDEX($A$1:$AL$46,ROW(),BY$14),"")</f>
        <v/>
      </c>
      <c r="CA34" s="23" t="str" cm="1">
        <f t="array" aca="1" ref="CA34" ca="1">IF(INDEX($A$1:$AL$46,ROW(),CA$14)&lt;0,INDEX($A$1:$AL$46,ROW(),CA$14),"")</f>
        <v/>
      </c>
      <c r="CB34" s="23" t="str" cm="1">
        <f t="array" aca="1" ref="CB34" ca="1">IF(INDEX($A$1:$AL$46,ROW(),CB$14)&lt;0,INDEX($A$1:$AL$46,ROW(),CB$14),"")</f>
        <v/>
      </c>
      <c r="CC34" s="23" t="str" cm="1">
        <f t="array" aca="1" ref="CC34" ca="1">IF(INDEX($A$1:$AL$46,ROW(),CC$14)&lt;0,INDEX($A$1:$AL$46,ROW(),CC$14),"")</f>
        <v/>
      </c>
      <c r="CD34" s="23" t="str" cm="1">
        <f t="array" aca="1" ref="CD34" ca="1">IF(INDEX($A$1:$AL$46,ROW(),CD$14)&lt;0,INDEX($A$1:$AL$46,ROW(),CD$14),"")</f>
        <v/>
      </c>
      <c r="CE34" s="23" t="str" cm="1">
        <f t="array" aca="1" ref="CE34" ca="1">IF(INDEX($A$1:$AL$46,ROW(),CE$14)&lt;0,INDEX($A$1:$AL$46,ROW(),CE$14),"")</f>
        <v/>
      </c>
      <c r="CF34" s="23" t="str" cm="1">
        <f t="array" aca="1" ref="CF34" ca="1">IF(INDEX($A$1:$AL$46,ROW(),CF$14)&lt;0,INDEX($A$1:$AL$46,ROW(),CF$14),"")</f>
        <v/>
      </c>
      <c r="CG34" s="23" t="str" cm="1">
        <f t="array" aca="1" ref="CG34" ca="1">IF(INDEX($A$1:$AL$46,ROW(),CG$14)&lt;0,INDEX($A$1:$AL$46,ROW(),CG$14),"")</f>
        <v/>
      </c>
      <c r="CH34" s="23" t="str" cm="1">
        <f t="array" aca="1" ref="CH34" ca="1">IF(INDEX($A$1:$AL$46,ROW(),CH$14)&lt;0,INDEX($A$1:$AL$46,ROW(),CH$14),"")</f>
        <v/>
      </c>
      <c r="CI34" s="23" t="str" cm="1">
        <f t="array" aca="1" ref="CI34" ca="1">IF(INDEX($A$1:$AL$46,ROW(),CI$14)&lt;0,INDEX($A$1:$AL$46,ROW(),CI$14),"")</f>
        <v/>
      </c>
      <c r="CJ34" s="23" t="str" cm="1">
        <f t="array" aca="1" ref="CJ34" ca="1">IF(INDEX($A$1:$AL$46,ROW(),CJ$14)&lt;0,INDEX($A$1:$AL$46,ROW(),CJ$14),"")</f>
        <v/>
      </c>
      <c r="CK34" s="23" t="str" cm="1">
        <f t="array" aca="1" ref="CK34" ca="1">IF(INDEX($A$1:$AL$46,ROW(),CK$14)&lt;0,INDEX($A$1:$AL$46,ROW(),CK$14),"")</f>
        <v/>
      </c>
      <c r="CL34" s="23" t="str" cm="1">
        <f t="array" aca="1" ref="CL34" ca="1">IF(INDEX($A$1:$AL$46,ROW(),CL$14)&lt;0,INDEX($A$1:$AL$46,ROW(),CL$14),"")</f>
        <v/>
      </c>
    </row>
    <row r="35" spans="1:90" s="2" customFormat="1" ht="15.75" x14ac:dyDescent="0.4">
      <c r="A35" s="6">
        <v>20</v>
      </c>
      <c r="B35" s="18">
        <f t="shared" ca="1" si="17"/>
        <v>0</v>
      </c>
      <c r="C35" s="19"/>
      <c r="D35" s="27"/>
      <c r="E35" s="24">
        <f ca="1">IF(OR(MONTH(DATE($B$1,E$1,$A35))&lt;&gt;E$1,_xlfn.XLOOKUP(DATE($B$1,E$1,$A35),祝祭日,祝祭日,"XXX",0,1)&lt;&gt;"XXX",WEEKDAY(DATE($B$1,E$1,$A35),2)&gt;5),"",SUMIFS(matsui[受渡金額],matsui[約定日],DATE(デイトレ集計!$B$1,デイトレ集計!E$1,デイトレ集計!$A35),matsui[商品区分],"株式"))</f>
        <v>0</v>
      </c>
      <c r="F35" s="19"/>
      <c r="G35" s="27"/>
      <c r="H35" s="24">
        <f ca="1">IF(OR(MONTH(DATE($B$1,H$1,$A35))&lt;&gt;H$1,_xlfn.XLOOKUP(DATE($B$1,H$1,$A35),祝祭日,祝祭日,"XXX",0,1)&lt;&gt;"XXX",WEEKDAY(DATE($B$1,H$1,$A35),2)&gt;5),"",SUMIFS(matsui[受渡金額],matsui[約定日],DATE(デイトレ集計!$B$1,デイトレ集計!H$1,デイトレ集計!$A35),matsui[商品区分],"株式"))</f>
        <v>0</v>
      </c>
      <c r="I35" s="19"/>
      <c r="J35" s="27"/>
      <c r="K35" s="24" t="str">
        <f ca="1">IF(OR(MONTH(DATE($B$1,K$1,$A35))&lt;&gt;K$1,_xlfn.XLOOKUP(DATE($B$1,K$1,$A35),祝祭日,祝祭日,"XXX",0,1)&lt;&gt;"XXX",WEEKDAY(DATE($B$1,K$1,$A35),2)&gt;5),"",SUMIFS(matsui[受渡金額],matsui[約定日],DATE(デイトレ集計!$B$1,デイトレ集計!K$1,デイトレ集計!$A35),matsui[商品区分],"株式"))</f>
        <v/>
      </c>
      <c r="L35" s="19"/>
      <c r="M35" s="27"/>
      <c r="N35" s="24">
        <f ca="1">IF(OR(MONTH(DATE($B$1,N$1,$A35))&lt;&gt;N$1,_xlfn.XLOOKUP(DATE($B$1,N$1,$A35),祝祭日,祝祭日,"XXX",0,1)&lt;&gt;"XXX",WEEKDAY(DATE($B$1,N$1,$A35),2)&gt;5),"",SUMIFS(matsui[受渡金額],matsui[約定日],DATE(デイトレ集計!$B$1,デイトレ集計!N$1,デイトレ集計!$A35),matsui[商品区分],"株式"))</f>
        <v>0</v>
      </c>
      <c r="O35" s="19"/>
      <c r="P35" s="27"/>
      <c r="Q35" s="24" t="str">
        <f ca="1">IF(OR(MONTH(DATE($B$1,Q$1,$A35))&lt;&gt;Q$1,_xlfn.XLOOKUP(DATE($B$1,Q$1,$A35),祝祭日,祝祭日,"XXX",0,1)&lt;&gt;"XXX",WEEKDAY(DATE($B$1,Q$1,$A35),2)&gt;5),"",SUMIFS(matsui[受渡金額],matsui[約定日],DATE(デイトレ集計!$B$1,デイトレ集計!Q$1,デイトレ集計!$A35),matsui[商品区分],"株式"))</f>
        <v/>
      </c>
      <c r="R35" s="19"/>
      <c r="S35" s="27"/>
      <c r="T35" s="24">
        <f ca="1">IF(OR(MONTH(DATE($B$1,T$1,$A35))&lt;&gt;T$1,_xlfn.XLOOKUP(DATE($B$1,T$1,$A35),祝祭日,祝祭日,"XXX",0,1)&lt;&gt;"XXX",WEEKDAY(DATE($B$1,T$1,$A35),2)&gt;5),"",SUMIFS(matsui[受渡金額],matsui[約定日],DATE(デイトレ集計!$B$1,デイトレ集計!T$1,デイトレ集計!$A35),matsui[商品区分],"株式"))</f>
        <v>0</v>
      </c>
      <c r="U35" s="19"/>
      <c r="V35" s="27"/>
      <c r="W35" s="24">
        <f ca="1">IF(OR(MONTH(DATE($B$1,W$1,$A35))&lt;&gt;W$1,_xlfn.XLOOKUP(DATE($B$1,W$1,$A35),祝祭日,祝祭日,"XXX",0,1)&lt;&gt;"XXX",WEEKDAY(DATE($B$1,W$1,$A35),2)&gt;5),"",SUMIFS(matsui[受渡金額],matsui[約定日],DATE(デイトレ集計!$B$1,デイトレ集計!W$1,デイトレ集計!$A35),matsui[商品区分],"株式"))</f>
        <v>0</v>
      </c>
      <c r="X35" s="19"/>
      <c r="Y35" s="27"/>
      <c r="Z35" s="24" t="str">
        <f ca="1">IF(OR(MONTH(DATE($B$1,Z$1,$A35))&lt;&gt;Z$1,_xlfn.XLOOKUP(DATE($B$1,Z$1,$A35),祝祭日,祝祭日,"XXX",0,1)&lt;&gt;"XXX",WEEKDAY(DATE($B$1,Z$1,$A35),2)&gt;5),"",SUMIFS(matsui[受渡金額],matsui[約定日],DATE(デイトレ集計!$B$1,デイトレ集計!Z$1,デイトレ集計!$A35),matsui[商品区分],"株式"))</f>
        <v/>
      </c>
      <c r="AA35" s="19"/>
      <c r="AB35" s="27"/>
      <c r="AC35" s="24">
        <f ca="1">IF(OR(MONTH(DATE($B$1,AC$1,$A35))&lt;&gt;AC$1,_xlfn.XLOOKUP(DATE($B$1,AC$1,$A35),祝祭日,祝祭日,"XXX",0,1)&lt;&gt;"XXX",WEEKDAY(DATE($B$1,AC$1,$A35),2)&gt;5),"",SUMIFS(matsui[受渡金額],matsui[約定日],DATE(デイトレ集計!$B$1,デイトレ集計!AC$1,デイトレ集計!$A35),matsui[商品区分],"株式"))</f>
        <v>0</v>
      </c>
      <c r="AD35" s="19"/>
      <c r="AE35" s="27"/>
      <c r="AF35" s="24">
        <f ca="1">IF(OR(MONTH(DATE($B$1,AF$1,$A35))&lt;&gt;AF$1,_xlfn.XLOOKUP(DATE($B$1,AF$1,$A35),祝祭日,祝祭日,"XXX",0,1)&lt;&gt;"XXX",WEEKDAY(DATE($B$1,AF$1,$A35),2)&gt;5),"",SUMIFS(matsui[受渡金額],matsui[約定日],DATE(デイトレ集計!$B$1,デイトレ集計!AF$1,デイトレ集計!$A35),matsui[商品区分],"株式"))</f>
        <v>0</v>
      </c>
      <c r="AG35" s="19"/>
      <c r="AH35" s="27"/>
      <c r="AI35" s="24">
        <f ca="1">IF(OR(MONTH(DATE($B$1,AI$1,$A35))&lt;&gt;AI$1,_xlfn.XLOOKUP(DATE($B$1,AI$1,$A35),祝祭日,祝祭日,"XXX",0,1)&lt;&gt;"XXX",WEEKDAY(DATE($B$1,AI$1,$A35),2)&gt;5),"",SUMIFS(matsui[受渡金額],matsui[約定日],DATE(デイトレ集計!$B$1,デイトレ集計!AI$1,デイトレ集計!$A35),matsui[商品区分],"株式"))</f>
        <v>0</v>
      </c>
      <c r="AJ35" s="19"/>
      <c r="AK35" s="27"/>
      <c r="AL35" s="27">
        <f ca="1">IF(OR(MONTH(DATE($B$1,AL$1,$A35))&lt;&gt;AL$1,_xlfn.XLOOKUP(DATE($B$1,AL$1,$A35),祝祭日,祝祭日,"XXX",0,1)&lt;&gt;"XXX",WEEKDAY(DATE($B$1,AL$1,$A35),2)&gt;5),"",SUMIFS(matsui[受渡金額],matsui[約定日],DATE(デイトレ集計!$B$1,デイトレ集計!AL$1,デイトレ集計!$A35),matsui[商品区分],"株式"))</f>
        <v>0</v>
      </c>
      <c r="AN35" s="23">
        <f t="shared" ca="1" si="20"/>
        <v>0</v>
      </c>
      <c r="AO35" s="23">
        <f t="shared" ca="1" si="21"/>
        <v>0</v>
      </c>
      <c r="AP35" s="23">
        <f t="shared" ca="1" si="22"/>
        <v>0</v>
      </c>
      <c r="AQ35" s="23">
        <f t="shared" ca="1" si="23"/>
        <v>0</v>
      </c>
      <c r="AR35" s="23">
        <f t="shared" ca="1" si="24"/>
        <v>0</v>
      </c>
      <c r="AS35" s="23">
        <f t="shared" ca="1" si="25"/>
        <v>0</v>
      </c>
      <c r="AT35" s="23">
        <f t="shared" ca="1" si="26"/>
        <v>-12900</v>
      </c>
      <c r="AU35" s="23">
        <f t="shared" ca="1" si="32"/>
        <v>-12900</v>
      </c>
      <c r="AV35" s="23">
        <f t="shared" ca="1" si="45"/>
        <v>-12900</v>
      </c>
      <c r="AW35" s="23">
        <f t="shared" ca="1" si="46"/>
        <v>-12900</v>
      </c>
      <c r="AX35" s="23">
        <f t="shared" ca="1" si="47"/>
        <v>-9900</v>
      </c>
      <c r="AY35" s="23">
        <f t="shared" ca="1" si="48"/>
        <v>-9900</v>
      </c>
      <c r="BA35" s="23">
        <f t="shared" ca="1" si="44"/>
        <v>0</v>
      </c>
      <c r="BB35" s="23">
        <f t="shared" ca="1" si="33"/>
        <v>0</v>
      </c>
      <c r="BC35" s="23">
        <f t="shared" ca="1" si="34"/>
        <v>0</v>
      </c>
      <c r="BD35" s="23">
        <f t="shared" ca="1" si="35"/>
        <v>0</v>
      </c>
      <c r="BE35" s="23">
        <f t="shared" ca="1" si="36"/>
        <v>0</v>
      </c>
      <c r="BF35" s="23">
        <f t="shared" ca="1" si="37"/>
        <v>0</v>
      </c>
      <c r="BG35" s="23">
        <f t="shared" ca="1" si="38"/>
        <v>-14300</v>
      </c>
      <c r="BH35" s="23">
        <f t="shared" ca="1" si="39"/>
        <v>0</v>
      </c>
      <c r="BI35" s="23">
        <f t="shared" ca="1" si="40"/>
        <v>0</v>
      </c>
      <c r="BJ35" s="23">
        <f t="shared" ca="1" si="41"/>
        <v>0</v>
      </c>
      <c r="BK35" s="23">
        <f t="shared" ca="1" si="42"/>
        <v>0</v>
      </c>
      <c r="BL35" s="23">
        <f t="shared" ca="1" si="43"/>
        <v>0</v>
      </c>
      <c r="BN35" s="23" t="str" cm="1">
        <f t="array" aca="1" ref="BN35" ca="1">IF(INDEX($A$1:$AL$46,ROW(),BN$14)&gt;0,INDEX($A$1:$AL$46,ROW(),BN$14),"")</f>
        <v/>
      </c>
      <c r="BO35" s="23" t="str" cm="1">
        <f t="array" aca="1" ref="BO35" ca="1">IF(INDEX($A$1:$AL$46,ROW(),BO$14)&gt;0,INDEX($A$1:$AL$46,ROW(),BO$14),"")</f>
        <v/>
      </c>
      <c r="BP35" s="23" t="str" cm="1">
        <f t="array" aca="1" ref="BP35" ca="1">IF(INDEX($A$1:$AL$46,ROW(),BP$14)&gt;0,INDEX($A$1:$AL$46,ROW(),BP$14),"")</f>
        <v/>
      </c>
      <c r="BQ35" s="23" t="str" cm="1">
        <f t="array" aca="1" ref="BQ35" ca="1">IF(INDEX($A$1:$AL$46,ROW(),BQ$14)&gt;0,INDEX($A$1:$AL$46,ROW(),BQ$14),"")</f>
        <v/>
      </c>
      <c r="BR35" s="23" t="str" cm="1">
        <f t="array" aca="1" ref="BR35" ca="1">IF(INDEX($A$1:$AL$46,ROW(),BR$14)&gt;0,INDEX($A$1:$AL$46,ROW(),BR$14),"")</f>
        <v/>
      </c>
      <c r="BS35" s="23" t="str" cm="1">
        <f t="array" aca="1" ref="BS35" ca="1">IF(INDEX($A$1:$AL$46,ROW(),BS$14)&gt;0,INDEX($A$1:$AL$46,ROW(),BS$14),"")</f>
        <v/>
      </c>
      <c r="BT35" s="23" t="str" cm="1">
        <f t="array" aca="1" ref="BT35" ca="1">IF(INDEX($A$1:$AL$46,ROW(),BT$14)&gt;0,INDEX($A$1:$AL$46,ROW(),BT$14),"")</f>
        <v/>
      </c>
      <c r="BU35" s="23" t="str" cm="1">
        <f t="array" aca="1" ref="BU35" ca="1">IF(INDEX($A$1:$AL$46,ROW(),BU$14)&gt;0,INDEX($A$1:$AL$46,ROW(),BU$14),"")</f>
        <v/>
      </c>
      <c r="BV35" s="23" t="str" cm="1">
        <f t="array" aca="1" ref="BV35" ca="1">IF(INDEX($A$1:$AL$46,ROW(),BV$14)&gt;0,INDEX($A$1:$AL$46,ROW(),BV$14),"")</f>
        <v/>
      </c>
      <c r="BW35" s="23" t="str" cm="1">
        <f t="array" aca="1" ref="BW35" ca="1">IF(INDEX($A$1:$AL$46,ROW(),BW$14)&gt;0,INDEX($A$1:$AL$46,ROW(),BW$14),"")</f>
        <v/>
      </c>
      <c r="BX35" s="23" t="str" cm="1">
        <f t="array" aca="1" ref="BX35" ca="1">IF(INDEX($A$1:$AL$46,ROW(),BX$14)&gt;0,INDEX($A$1:$AL$46,ROW(),BX$14),"")</f>
        <v/>
      </c>
      <c r="BY35" s="23" t="str" cm="1">
        <f t="array" aca="1" ref="BY35" ca="1">IF(INDEX($A$1:$AL$46,ROW(),BY$14)&gt;0,INDEX($A$1:$AL$46,ROW(),BY$14),"")</f>
        <v/>
      </c>
      <c r="CA35" s="23" t="str" cm="1">
        <f t="array" aca="1" ref="CA35" ca="1">IF(INDEX($A$1:$AL$46,ROW(),CA$14)&lt;0,INDEX($A$1:$AL$46,ROW(),CA$14),"")</f>
        <v/>
      </c>
      <c r="CB35" s="23" t="str" cm="1">
        <f t="array" aca="1" ref="CB35" ca="1">IF(INDEX($A$1:$AL$46,ROW(),CB$14)&lt;0,INDEX($A$1:$AL$46,ROW(),CB$14),"")</f>
        <v/>
      </c>
      <c r="CC35" s="23" t="str" cm="1">
        <f t="array" aca="1" ref="CC35" ca="1">IF(INDEX($A$1:$AL$46,ROW(),CC$14)&lt;0,INDEX($A$1:$AL$46,ROW(),CC$14),"")</f>
        <v/>
      </c>
      <c r="CD35" s="23" t="str" cm="1">
        <f t="array" aca="1" ref="CD35" ca="1">IF(INDEX($A$1:$AL$46,ROW(),CD$14)&lt;0,INDEX($A$1:$AL$46,ROW(),CD$14),"")</f>
        <v/>
      </c>
      <c r="CE35" s="23" t="str" cm="1">
        <f t="array" aca="1" ref="CE35" ca="1">IF(INDEX($A$1:$AL$46,ROW(),CE$14)&lt;0,INDEX($A$1:$AL$46,ROW(),CE$14),"")</f>
        <v/>
      </c>
      <c r="CF35" s="23" t="str" cm="1">
        <f t="array" aca="1" ref="CF35" ca="1">IF(INDEX($A$1:$AL$46,ROW(),CF$14)&lt;0,INDEX($A$1:$AL$46,ROW(),CF$14),"")</f>
        <v/>
      </c>
      <c r="CG35" s="23" t="str" cm="1">
        <f t="array" aca="1" ref="CG35" ca="1">IF(INDEX($A$1:$AL$46,ROW(),CG$14)&lt;0,INDEX($A$1:$AL$46,ROW(),CG$14),"")</f>
        <v/>
      </c>
      <c r="CH35" s="23" t="str" cm="1">
        <f t="array" aca="1" ref="CH35" ca="1">IF(INDEX($A$1:$AL$46,ROW(),CH$14)&lt;0,INDEX($A$1:$AL$46,ROW(),CH$14),"")</f>
        <v/>
      </c>
      <c r="CI35" s="23" t="str" cm="1">
        <f t="array" aca="1" ref="CI35" ca="1">IF(INDEX($A$1:$AL$46,ROW(),CI$14)&lt;0,INDEX($A$1:$AL$46,ROW(),CI$14),"")</f>
        <v/>
      </c>
      <c r="CJ35" s="23" t="str" cm="1">
        <f t="array" aca="1" ref="CJ35" ca="1">IF(INDEX($A$1:$AL$46,ROW(),CJ$14)&lt;0,INDEX($A$1:$AL$46,ROW(),CJ$14),"")</f>
        <v/>
      </c>
      <c r="CK35" s="23" t="str" cm="1">
        <f t="array" aca="1" ref="CK35" ca="1">IF(INDEX($A$1:$AL$46,ROW(),CK$14)&lt;0,INDEX($A$1:$AL$46,ROW(),CK$14),"")</f>
        <v/>
      </c>
      <c r="CL35" s="23" t="str" cm="1">
        <f t="array" aca="1" ref="CL35" ca="1">IF(INDEX($A$1:$AL$46,ROW(),CL$14)&lt;0,INDEX($A$1:$AL$46,ROW(),CL$14),"")</f>
        <v/>
      </c>
    </row>
    <row r="36" spans="1:90" s="2" customFormat="1" ht="15.75" x14ac:dyDescent="0.4">
      <c r="A36" s="6">
        <v>21</v>
      </c>
      <c r="B36" s="18">
        <f t="shared" ca="1" si="17"/>
        <v>1400</v>
      </c>
      <c r="C36" s="19"/>
      <c r="D36" s="27"/>
      <c r="E36" s="24" t="str">
        <f ca="1">IF(OR(MONTH(DATE($B$1,E$1,$A36))&lt;&gt;E$1,_xlfn.XLOOKUP(DATE($B$1,E$1,$A36),祝祭日,祝祭日,"XXX",0,1)&lt;&gt;"XXX",WEEKDAY(DATE($B$1,E$1,$A36),2)&gt;5),"",SUMIFS(matsui[受渡金額],matsui[約定日],DATE(デイトレ集計!$B$1,デイトレ集計!E$1,デイトレ集計!$A36),matsui[商品区分],"株式"))</f>
        <v/>
      </c>
      <c r="F36" s="19"/>
      <c r="G36" s="27"/>
      <c r="H36" s="24">
        <f ca="1">IF(OR(MONTH(DATE($B$1,H$1,$A36))&lt;&gt;H$1,_xlfn.XLOOKUP(DATE($B$1,H$1,$A36),祝祭日,祝祭日,"XXX",0,1)&lt;&gt;"XXX",WEEKDAY(DATE($B$1,H$1,$A36),2)&gt;5),"",SUMIFS(matsui[受渡金額],matsui[約定日],DATE(デイトレ集計!$B$1,デイトレ集計!H$1,デイトレ集計!$A36),matsui[商品区分],"株式"))</f>
        <v>0</v>
      </c>
      <c r="I36" s="19"/>
      <c r="J36" s="27"/>
      <c r="K36" s="24">
        <f ca="1">IF(OR(MONTH(DATE($B$1,K$1,$A36))&lt;&gt;K$1,_xlfn.XLOOKUP(DATE($B$1,K$1,$A36),祝祭日,祝祭日,"XXX",0,1)&lt;&gt;"XXX",WEEKDAY(DATE($B$1,K$1,$A36),2)&gt;5),"",SUMIFS(matsui[受渡金額],matsui[約定日],DATE(デイトレ集計!$B$1,デイトレ集計!K$1,デイトレ集計!$A36),matsui[商品区分],"株式"))</f>
        <v>0</v>
      </c>
      <c r="L36" s="19"/>
      <c r="M36" s="27"/>
      <c r="N36" s="24">
        <f ca="1">IF(OR(MONTH(DATE($B$1,N$1,$A36))&lt;&gt;N$1,_xlfn.XLOOKUP(DATE($B$1,N$1,$A36),祝祭日,祝祭日,"XXX",0,1)&lt;&gt;"XXX",WEEKDAY(DATE($B$1,N$1,$A36),2)&gt;5),"",SUMIFS(matsui[受渡金額],matsui[約定日],DATE(デイトレ集計!$B$1,デイトレ集計!N$1,デイトレ集計!$A36),matsui[商品区分],"株式"))</f>
        <v>0</v>
      </c>
      <c r="O36" s="19"/>
      <c r="P36" s="27"/>
      <c r="Q36" s="24" t="str">
        <f ca="1">IF(OR(MONTH(DATE($B$1,Q$1,$A36))&lt;&gt;Q$1,_xlfn.XLOOKUP(DATE($B$1,Q$1,$A36),祝祭日,祝祭日,"XXX",0,1)&lt;&gt;"XXX",WEEKDAY(DATE($B$1,Q$1,$A36),2)&gt;5),"",SUMIFS(matsui[受渡金額],matsui[約定日],DATE(デイトレ集計!$B$1,デイトレ集計!Q$1,デイトレ集計!$A36),matsui[商品区分],"株式"))</f>
        <v/>
      </c>
      <c r="R36" s="19"/>
      <c r="S36" s="27"/>
      <c r="T36" s="24">
        <f ca="1">IF(OR(MONTH(DATE($B$1,T$1,$A36))&lt;&gt;T$1,_xlfn.XLOOKUP(DATE($B$1,T$1,$A36),祝祭日,祝祭日,"XXX",0,1)&lt;&gt;"XXX",WEEKDAY(DATE($B$1,T$1,$A36),2)&gt;5),"",SUMIFS(matsui[受渡金額],matsui[約定日],DATE(デイトレ集計!$B$1,デイトレ集計!T$1,デイトレ集計!$A36),matsui[商品区分],"株式"))</f>
        <v>1400</v>
      </c>
      <c r="U36" s="19"/>
      <c r="V36" s="27"/>
      <c r="W36" s="24">
        <f ca="1">IF(OR(MONTH(DATE($B$1,W$1,$A36))&lt;&gt;W$1,_xlfn.XLOOKUP(DATE($B$1,W$1,$A36),祝祭日,祝祭日,"XXX",0,1)&lt;&gt;"XXX",WEEKDAY(DATE($B$1,W$1,$A36),2)&gt;5),"",SUMIFS(matsui[受渡金額],matsui[約定日],DATE(デイトレ集計!$B$1,デイトレ集計!W$1,デイトレ集計!$A36),matsui[商品区分],"株式"))</f>
        <v>0</v>
      </c>
      <c r="X36" s="19"/>
      <c r="Y36" s="27"/>
      <c r="Z36" s="24">
        <f ca="1">IF(OR(MONTH(DATE($B$1,Z$1,$A36))&lt;&gt;Z$1,_xlfn.XLOOKUP(DATE($B$1,Z$1,$A36),祝祭日,祝祭日,"XXX",0,1)&lt;&gt;"XXX",WEEKDAY(DATE($B$1,Z$1,$A36),2)&gt;5),"",SUMIFS(matsui[受渡金額],matsui[約定日],DATE(デイトレ集計!$B$1,デイトレ集計!Z$1,デイトレ集計!$A36),matsui[商品区分],"株式"))</f>
        <v>0</v>
      </c>
      <c r="AA36" s="19"/>
      <c r="AB36" s="27"/>
      <c r="AC36" s="24">
        <f ca="1">IF(OR(MONTH(DATE($B$1,AC$1,$A36))&lt;&gt;AC$1,_xlfn.XLOOKUP(DATE($B$1,AC$1,$A36),祝祭日,祝祭日,"XXX",0,1)&lt;&gt;"XXX",WEEKDAY(DATE($B$1,AC$1,$A36),2)&gt;5),"",SUMIFS(matsui[受渡金額],matsui[約定日],DATE(デイトレ集計!$B$1,デイトレ集計!AC$1,デイトレ集計!$A36),matsui[商品区分],"株式"))</f>
        <v>0</v>
      </c>
      <c r="AD36" s="19"/>
      <c r="AE36" s="27"/>
      <c r="AF36" s="24" t="str">
        <f ca="1">IF(OR(MONTH(DATE($B$1,AF$1,$A36))&lt;&gt;AF$1,_xlfn.XLOOKUP(DATE($B$1,AF$1,$A36),祝祭日,祝祭日,"XXX",0,1)&lt;&gt;"XXX",WEEKDAY(DATE($B$1,AF$1,$A36),2)&gt;5),"",SUMIFS(matsui[受渡金額],matsui[約定日],DATE(デイトレ集計!$B$1,デイトレ集計!AF$1,デイトレ集計!$A36),matsui[商品区分],"株式"))</f>
        <v/>
      </c>
      <c r="AG36" s="19"/>
      <c r="AH36" s="27"/>
      <c r="AI36" s="24">
        <f ca="1">IF(OR(MONTH(DATE($B$1,AI$1,$A36))&lt;&gt;AI$1,_xlfn.XLOOKUP(DATE($B$1,AI$1,$A36),祝祭日,祝祭日,"XXX",0,1)&lt;&gt;"XXX",WEEKDAY(DATE($B$1,AI$1,$A36),2)&gt;5),"",SUMIFS(matsui[受渡金額],matsui[約定日],DATE(デイトレ集計!$B$1,デイトレ集計!AI$1,デイトレ集計!$A36),matsui[商品区分],"株式"))</f>
        <v>0</v>
      </c>
      <c r="AJ36" s="19"/>
      <c r="AK36" s="27"/>
      <c r="AL36" s="27">
        <f ca="1">IF(OR(MONTH(DATE($B$1,AL$1,$A36))&lt;&gt;AL$1,_xlfn.XLOOKUP(DATE($B$1,AL$1,$A36),祝祭日,祝祭日,"XXX",0,1)&lt;&gt;"XXX",WEEKDAY(DATE($B$1,AL$1,$A36),2)&gt;5),"",SUMIFS(matsui[受渡金額],matsui[約定日],DATE(デイトレ集計!$B$1,デイトレ集計!AL$1,デイトレ集計!$A36),matsui[商品区分],"株式"))</f>
        <v>0</v>
      </c>
      <c r="AN36" s="23">
        <f t="shared" ca="1" si="20"/>
        <v>0</v>
      </c>
      <c r="AO36" s="23">
        <f t="shared" ca="1" si="21"/>
        <v>0</v>
      </c>
      <c r="AP36" s="23">
        <f t="shared" ca="1" si="22"/>
        <v>0</v>
      </c>
      <c r="AQ36" s="23">
        <f t="shared" ca="1" si="23"/>
        <v>0</v>
      </c>
      <c r="AR36" s="23">
        <f t="shared" ca="1" si="24"/>
        <v>0</v>
      </c>
      <c r="AS36" s="23">
        <f t="shared" ca="1" si="25"/>
        <v>1400</v>
      </c>
      <c r="AT36" s="23">
        <f t="shared" ca="1" si="26"/>
        <v>-12900</v>
      </c>
      <c r="AU36" s="23">
        <f t="shared" ca="1" si="32"/>
        <v>-12900</v>
      </c>
      <c r="AV36" s="23">
        <f t="shared" ca="1" si="45"/>
        <v>-12900</v>
      </c>
      <c r="AW36" s="23">
        <f t="shared" ca="1" si="46"/>
        <v>-12900</v>
      </c>
      <c r="AX36" s="23">
        <f t="shared" ca="1" si="47"/>
        <v>-9900</v>
      </c>
      <c r="AY36" s="23">
        <f t="shared" ca="1" si="48"/>
        <v>-9900</v>
      </c>
      <c r="BA36" s="23">
        <f t="shared" ca="1" si="44"/>
        <v>0</v>
      </c>
      <c r="BB36" s="23">
        <f t="shared" ca="1" si="33"/>
        <v>0</v>
      </c>
      <c r="BC36" s="23">
        <f t="shared" ca="1" si="34"/>
        <v>0</v>
      </c>
      <c r="BD36" s="23">
        <f t="shared" ca="1" si="35"/>
        <v>0</v>
      </c>
      <c r="BE36" s="23">
        <f t="shared" ca="1" si="36"/>
        <v>0</v>
      </c>
      <c r="BF36" s="23">
        <f t="shared" ca="1" si="37"/>
        <v>1400</v>
      </c>
      <c r="BG36" s="23">
        <f t="shared" ca="1" si="38"/>
        <v>-14300</v>
      </c>
      <c r="BH36" s="23">
        <f t="shared" ca="1" si="39"/>
        <v>0</v>
      </c>
      <c r="BI36" s="23">
        <f t="shared" ca="1" si="40"/>
        <v>0</v>
      </c>
      <c r="BJ36" s="23">
        <f t="shared" ca="1" si="41"/>
        <v>0</v>
      </c>
      <c r="BK36" s="23">
        <f t="shared" ca="1" si="42"/>
        <v>0</v>
      </c>
      <c r="BL36" s="23">
        <f t="shared" ca="1" si="43"/>
        <v>0</v>
      </c>
      <c r="BN36" s="23" t="str" cm="1">
        <f t="array" aca="1" ref="BN36" ca="1">IF(INDEX($A$1:$AL$46,ROW(),BN$14)&gt;0,INDEX($A$1:$AL$46,ROW(),BN$14),"")</f>
        <v/>
      </c>
      <c r="BO36" s="23" t="str" cm="1">
        <f t="array" aca="1" ref="BO36" ca="1">IF(INDEX($A$1:$AL$46,ROW(),BO$14)&gt;0,INDEX($A$1:$AL$46,ROW(),BO$14),"")</f>
        <v/>
      </c>
      <c r="BP36" s="23" t="str" cm="1">
        <f t="array" aca="1" ref="BP36" ca="1">IF(INDEX($A$1:$AL$46,ROW(),BP$14)&gt;0,INDEX($A$1:$AL$46,ROW(),BP$14),"")</f>
        <v/>
      </c>
      <c r="BQ36" s="23" t="str" cm="1">
        <f t="array" aca="1" ref="BQ36" ca="1">IF(INDEX($A$1:$AL$46,ROW(),BQ$14)&gt;0,INDEX($A$1:$AL$46,ROW(),BQ$14),"")</f>
        <v/>
      </c>
      <c r="BR36" s="23" t="str" cm="1">
        <f t="array" aca="1" ref="BR36" ca="1">IF(INDEX($A$1:$AL$46,ROW(),BR$14)&gt;0,INDEX($A$1:$AL$46,ROW(),BR$14),"")</f>
        <v/>
      </c>
      <c r="BS36" s="23" cm="1">
        <f t="array" aca="1" ref="BS36" ca="1">IF(INDEX($A$1:$AL$46,ROW(),BS$14)&gt;0,INDEX($A$1:$AL$46,ROW(),BS$14),"")</f>
        <v>1400</v>
      </c>
      <c r="BT36" s="23" t="str" cm="1">
        <f t="array" aca="1" ref="BT36" ca="1">IF(INDEX($A$1:$AL$46,ROW(),BT$14)&gt;0,INDEX($A$1:$AL$46,ROW(),BT$14),"")</f>
        <v/>
      </c>
      <c r="BU36" s="23" t="str" cm="1">
        <f t="array" aca="1" ref="BU36" ca="1">IF(INDEX($A$1:$AL$46,ROW(),BU$14)&gt;0,INDEX($A$1:$AL$46,ROW(),BU$14),"")</f>
        <v/>
      </c>
      <c r="BV36" s="23" t="str" cm="1">
        <f t="array" aca="1" ref="BV36" ca="1">IF(INDEX($A$1:$AL$46,ROW(),BV$14)&gt;0,INDEX($A$1:$AL$46,ROW(),BV$14),"")</f>
        <v/>
      </c>
      <c r="BW36" s="23" t="str" cm="1">
        <f t="array" aca="1" ref="BW36" ca="1">IF(INDEX($A$1:$AL$46,ROW(),BW$14)&gt;0,INDEX($A$1:$AL$46,ROW(),BW$14),"")</f>
        <v/>
      </c>
      <c r="BX36" s="23" t="str" cm="1">
        <f t="array" aca="1" ref="BX36" ca="1">IF(INDEX($A$1:$AL$46,ROW(),BX$14)&gt;0,INDEX($A$1:$AL$46,ROW(),BX$14),"")</f>
        <v/>
      </c>
      <c r="BY36" s="23" t="str" cm="1">
        <f t="array" aca="1" ref="BY36" ca="1">IF(INDEX($A$1:$AL$46,ROW(),BY$14)&gt;0,INDEX($A$1:$AL$46,ROW(),BY$14),"")</f>
        <v/>
      </c>
      <c r="CA36" s="23" t="str" cm="1">
        <f t="array" aca="1" ref="CA36" ca="1">IF(INDEX($A$1:$AL$46,ROW(),CA$14)&lt;0,INDEX($A$1:$AL$46,ROW(),CA$14),"")</f>
        <v/>
      </c>
      <c r="CB36" s="23" t="str" cm="1">
        <f t="array" aca="1" ref="CB36" ca="1">IF(INDEX($A$1:$AL$46,ROW(),CB$14)&lt;0,INDEX($A$1:$AL$46,ROW(),CB$14),"")</f>
        <v/>
      </c>
      <c r="CC36" s="23" t="str" cm="1">
        <f t="array" aca="1" ref="CC36" ca="1">IF(INDEX($A$1:$AL$46,ROW(),CC$14)&lt;0,INDEX($A$1:$AL$46,ROW(),CC$14),"")</f>
        <v/>
      </c>
      <c r="CD36" s="23" t="str" cm="1">
        <f t="array" aca="1" ref="CD36" ca="1">IF(INDEX($A$1:$AL$46,ROW(),CD$14)&lt;0,INDEX($A$1:$AL$46,ROW(),CD$14),"")</f>
        <v/>
      </c>
      <c r="CE36" s="23" t="str" cm="1">
        <f t="array" aca="1" ref="CE36" ca="1">IF(INDEX($A$1:$AL$46,ROW(),CE$14)&lt;0,INDEX($A$1:$AL$46,ROW(),CE$14),"")</f>
        <v/>
      </c>
      <c r="CF36" s="23" t="str" cm="1">
        <f t="array" aca="1" ref="CF36" ca="1">IF(INDEX($A$1:$AL$46,ROW(),CF$14)&lt;0,INDEX($A$1:$AL$46,ROW(),CF$14),"")</f>
        <v/>
      </c>
      <c r="CG36" s="23" t="str" cm="1">
        <f t="array" aca="1" ref="CG36" ca="1">IF(INDEX($A$1:$AL$46,ROW(),CG$14)&lt;0,INDEX($A$1:$AL$46,ROW(),CG$14),"")</f>
        <v/>
      </c>
      <c r="CH36" s="23" t="str" cm="1">
        <f t="array" aca="1" ref="CH36" ca="1">IF(INDEX($A$1:$AL$46,ROW(),CH$14)&lt;0,INDEX($A$1:$AL$46,ROW(),CH$14),"")</f>
        <v/>
      </c>
      <c r="CI36" s="23" t="str" cm="1">
        <f t="array" aca="1" ref="CI36" ca="1">IF(INDEX($A$1:$AL$46,ROW(),CI$14)&lt;0,INDEX($A$1:$AL$46,ROW(),CI$14),"")</f>
        <v/>
      </c>
      <c r="CJ36" s="23" t="str" cm="1">
        <f t="array" aca="1" ref="CJ36" ca="1">IF(INDEX($A$1:$AL$46,ROW(),CJ$14)&lt;0,INDEX($A$1:$AL$46,ROW(),CJ$14),"")</f>
        <v/>
      </c>
      <c r="CK36" s="23" t="str" cm="1">
        <f t="array" aca="1" ref="CK36" ca="1">IF(INDEX($A$1:$AL$46,ROW(),CK$14)&lt;0,INDEX($A$1:$AL$46,ROW(),CK$14),"")</f>
        <v/>
      </c>
      <c r="CL36" s="23" t="str" cm="1">
        <f t="array" aca="1" ref="CL36" ca="1">IF(INDEX($A$1:$AL$46,ROW(),CL$14)&lt;0,INDEX($A$1:$AL$46,ROW(),CL$14),"")</f>
        <v/>
      </c>
    </row>
    <row r="37" spans="1:90" s="2" customFormat="1" ht="15.75" x14ac:dyDescent="0.4">
      <c r="A37" s="6">
        <v>22</v>
      </c>
      <c r="B37" s="18">
        <f t="shared" ca="1" si="17"/>
        <v>0</v>
      </c>
      <c r="C37" s="19"/>
      <c r="D37" s="27"/>
      <c r="E37" s="24" t="str">
        <f ca="1">IF(OR(MONTH(DATE($B$1,E$1,$A37))&lt;&gt;E$1,_xlfn.XLOOKUP(DATE($B$1,E$1,$A37),祝祭日,祝祭日,"XXX",0,1)&lt;&gt;"XXX",WEEKDAY(DATE($B$1,E$1,$A37),2)&gt;5),"",SUMIFS(matsui[受渡金額],matsui[約定日],DATE(デイトレ集計!$B$1,デイトレ集計!E$1,デイトレ集計!$A37),matsui[商品区分],"株式"))</f>
        <v/>
      </c>
      <c r="F37" s="19"/>
      <c r="G37" s="27"/>
      <c r="H37" s="24">
        <f ca="1">IF(OR(MONTH(DATE($B$1,H$1,$A37))&lt;&gt;H$1,_xlfn.XLOOKUP(DATE($B$1,H$1,$A37),祝祭日,祝祭日,"XXX",0,1)&lt;&gt;"XXX",WEEKDAY(DATE($B$1,H$1,$A37),2)&gt;5),"",SUMIFS(matsui[受渡金額],matsui[約定日],DATE(デイトレ集計!$B$1,デイトレ集計!H$1,デイトレ集計!$A37),matsui[商品区分],"株式"))</f>
        <v>0</v>
      </c>
      <c r="I37" s="19"/>
      <c r="J37" s="27"/>
      <c r="K37" s="24">
        <f ca="1">IF(OR(MONTH(DATE($B$1,K$1,$A37))&lt;&gt;K$1,_xlfn.XLOOKUP(DATE($B$1,K$1,$A37),祝祭日,祝祭日,"XXX",0,1)&lt;&gt;"XXX",WEEKDAY(DATE($B$1,K$1,$A37),2)&gt;5),"",SUMIFS(matsui[受渡金額],matsui[約定日],DATE(デイトレ集計!$B$1,デイトレ集計!K$1,デイトレ集計!$A37),matsui[商品区分],"株式"))</f>
        <v>0</v>
      </c>
      <c r="L37" s="19"/>
      <c r="M37" s="27"/>
      <c r="N37" s="24" t="str">
        <f ca="1">IF(OR(MONTH(DATE($B$1,N$1,$A37))&lt;&gt;N$1,_xlfn.XLOOKUP(DATE($B$1,N$1,$A37),祝祭日,祝祭日,"XXX",0,1)&lt;&gt;"XXX",WEEKDAY(DATE($B$1,N$1,$A37),2)&gt;5),"",SUMIFS(matsui[受渡金額],matsui[約定日],DATE(デイトレ集計!$B$1,デイトレ集計!N$1,デイトレ集計!$A37),matsui[商品区分],"株式"))</f>
        <v/>
      </c>
      <c r="O37" s="19"/>
      <c r="P37" s="27"/>
      <c r="Q37" s="24">
        <f ca="1">IF(OR(MONTH(DATE($B$1,Q$1,$A37))&lt;&gt;Q$1,_xlfn.XLOOKUP(DATE($B$1,Q$1,$A37),祝祭日,祝祭日,"XXX",0,1)&lt;&gt;"XXX",WEEKDAY(DATE($B$1,Q$1,$A37),2)&gt;5),"",SUMIFS(matsui[受渡金額],matsui[約定日],DATE(デイトレ集計!$B$1,デイトレ集計!Q$1,デイトレ集計!$A37),matsui[商品区分],"株式"))</f>
        <v>0</v>
      </c>
      <c r="R37" s="19"/>
      <c r="S37" s="27"/>
      <c r="T37" s="24">
        <f ca="1">IF(OR(MONTH(DATE($B$1,T$1,$A37))&lt;&gt;T$1,_xlfn.XLOOKUP(DATE($B$1,T$1,$A37),祝祭日,祝祭日,"XXX",0,1)&lt;&gt;"XXX",WEEKDAY(DATE($B$1,T$1,$A37),2)&gt;5),"",SUMIFS(matsui[受渡金額],matsui[約定日],DATE(デイトレ集計!$B$1,デイトレ集計!T$1,デイトレ集計!$A37),matsui[商品区分],"株式"))</f>
        <v>0</v>
      </c>
      <c r="U37" s="19"/>
      <c r="V37" s="27"/>
      <c r="W37" s="24" t="str">
        <f ca="1">IF(OR(MONTH(DATE($B$1,W$1,$A37))&lt;&gt;W$1,_xlfn.XLOOKUP(DATE($B$1,W$1,$A37),祝祭日,祝祭日,"XXX",0,1)&lt;&gt;"XXX",WEEKDAY(DATE($B$1,W$1,$A37),2)&gt;5),"",SUMIFS(matsui[受渡金額],matsui[約定日],DATE(デイトレ集計!$B$1,デイトレ集計!W$1,デイトレ集計!$A37),matsui[商品区分],"株式"))</f>
        <v/>
      </c>
      <c r="X37" s="19"/>
      <c r="Y37" s="27"/>
      <c r="Z37" s="24">
        <f ca="1">IF(OR(MONTH(DATE($B$1,Z$1,$A37))&lt;&gt;Z$1,_xlfn.XLOOKUP(DATE($B$1,Z$1,$A37),祝祭日,祝祭日,"XXX",0,1)&lt;&gt;"XXX",WEEKDAY(DATE($B$1,Z$1,$A37),2)&gt;5),"",SUMIFS(matsui[受渡金額],matsui[約定日],DATE(デイトレ集計!$B$1,デイトレ集計!Z$1,デイトレ集計!$A37),matsui[商品区分],"株式"))</f>
        <v>0</v>
      </c>
      <c r="AA37" s="19"/>
      <c r="AB37" s="27"/>
      <c r="AC37" s="24">
        <f ca="1">IF(OR(MONTH(DATE($B$1,AC$1,$A37))&lt;&gt;AC$1,_xlfn.XLOOKUP(DATE($B$1,AC$1,$A37),祝祭日,祝祭日,"XXX",0,1)&lt;&gt;"XXX",WEEKDAY(DATE($B$1,AC$1,$A37),2)&gt;5),"",SUMIFS(matsui[受渡金額],matsui[約定日],DATE(デイトレ集計!$B$1,デイトレ集計!AC$1,デイトレ集計!$A37),matsui[商品区分],"株式"))</f>
        <v>0</v>
      </c>
      <c r="AD37" s="19"/>
      <c r="AE37" s="27"/>
      <c r="AF37" s="24" t="str">
        <f ca="1">IF(OR(MONTH(DATE($B$1,AF$1,$A37))&lt;&gt;AF$1,_xlfn.XLOOKUP(DATE($B$1,AF$1,$A37),祝祭日,祝祭日,"XXX",0,1)&lt;&gt;"XXX",WEEKDAY(DATE($B$1,AF$1,$A37),2)&gt;5),"",SUMIFS(matsui[受渡金額],matsui[約定日],DATE(デイトレ集計!$B$1,デイトレ集計!AF$1,デイトレ集計!$A37),matsui[商品区分],"株式"))</f>
        <v/>
      </c>
      <c r="AG37" s="19"/>
      <c r="AH37" s="27"/>
      <c r="AI37" s="24">
        <f ca="1">IF(OR(MONTH(DATE($B$1,AI$1,$A37))&lt;&gt;AI$1,_xlfn.XLOOKUP(DATE($B$1,AI$1,$A37),祝祭日,祝祭日,"XXX",0,1)&lt;&gt;"XXX",WEEKDAY(DATE($B$1,AI$1,$A37),2)&gt;5),"",SUMIFS(matsui[受渡金額],matsui[約定日],DATE(デイトレ集計!$B$1,デイトレ集計!AI$1,デイトレ集計!$A37),matsui[商品区分],"株式"))</f>
        <v>0</v>
      </c>
      <c r="AJ37" s="19"/>
      <c r="AK37" s="27"/>
      <c r="AL37" s="27">
        <f ca="1">IF(OR(MONTH(DATE($B$1,AL$1,$A37))&lt;&gt;AL$1,_xlfn.XLOOKUP(DATE($B$1,AL$1,$A37),祝祭日,祝祭日,"XXX",0,1)&lt;&gt;"XXX",WEEKDAY(DATE($B$1,AL$1,$A37),2)&gt;5),"",SUMIFS(matsui[受渡金額],matsui[約定日],DATE(デイトレ集計!$B$1,デイトレ集計!AL$1,デイトレ集計!$A37),matsui[商品区分],"株式"))</f>
        <v>0</v>
      </c>
      <c r="AN37" s="23">
        <f t="shared" ca="1" si="20"/>
        <v>0</v>
      </c>
      <c r="AO37" s="23">
        <f t="shared" ca="1" si="21"/>
        <v>0</v>
      </c>
      <c r="AP37" s="23">
        <f t="shared" ca="1" si="22"/>
        <v>0</v>
      </c>
      <c r="AQ37" s="23">
        <f t="shared" ca="1" si="23"/>
        <v>0</v>
      </c>
      <c r="AR37" s="23">
        <f t="shared" ca="1" si="24"/>
        <v>0</v>
      </c>
      <c r="AS37" s="23">
        <f t="shared" ca="1" si="25"/>
        <v>1400</v>
      </c>
      <c r="AT37" s="23">
        <f t="shared" ca="1" si="26"/>
        <v>-12900</v>
      </c>
      <c r="AU37" s="23">
        <f t="shared" ca="1" si="32"/>
        <v>-12900</v>
      </c>
      <c r="AV37" s="23">
        <f t="shared" ca="1" si="45"/>
        <v>-12900</v>
      </c>
      <c r="AW37" s="23">
        <f t="shared" ca="1" si="46"/>
        <v>-12900</v>
      </c>
      <c r="AX37" s="23">
        <f t="shared" ca="1" si="47"/>
        <v>-9900</v>
      </c>
      <c r="AY37" s="23">
        <f t="shared" ca="1" si="48"/>
        <v>-9900</v>
      </c>
      <c r="BA37" s="23">
        <f t="shared" ca="1" si="44"/>
        <v>0</v>
      </c>
      <c r="BB37" s="23">
        <f t="shared" ca="1" si="33"/>
        <v>0</v>
      </c>
      <c r="BC37" s="23">
        <f t="shared" ca="1" si="34"/>
        <v>0</v>
      </c>
      <c r="BD37" s="23">
        <f t="shared" ca="1" si="35"/>
        <v>0</v>
      </c>
      <c r="BE37" s="23">
        <f t="shared" ca="1" si="36"/>
        <v>0</v>
      </c>
      <c r="BF37" s="23">
        <f t="shared" ca="1" si="37"/>
        <v>1400</v>
      </c>
      <c r="BG37" s="23">
        <f t="shared" ca="1" si="38"/>
        <v>-14300</v>
      </c>
      <c r="BH37" s="23">
        <f t="shared" ca="1" si="39"/>
        <v>0</v>
      </c>
      <c r="BI37" s="23">
        <f t="shared" ca="1" si="40"/>
        <v>0</v>
      </c>
      <c r="BJ37" s="23">
        <f t="shared" ca="1" si="41"/>
        <v>0</v>
      </c>
      <c r="BK37" s="23">
        <f t="shared" ca="1" si="42"/>
        <v>0</v>
      </c>
      <c r="BL37" s="23">
        <f t="shared" ca="1" si="43"/>
        <v>0</v>
      </c>
      <c r="BN37" s="23" t="str" cm="1">
        <f t="array" aca="1" ref="BN37" ca="1">IF(INDEX($A$1:$AL$46,ROW(),BN$14)&gt;0,INDEX($A$1:$AL$46,ROW(),BN$14),"")</f>
        <v/>
      </c>
      <c r="BO37" s="23" t="str" cm="1">
        <f t="array" aca="1" ref="BO37" ca="1">IF(INDEX($A$1:$AL$46,ROW(),BO$14)&gt;0,INDEX($A$1:$AL$46,ROW(),BO$14),"")</f>
        <v/>
      </c>
      <c r="BP37" s="23" t="str" cm="1">
        <f t="array" aca="1" ref="BP37" ca="1">IF(INDEX($A$1:$AL$46,ROW(),BP$14)&gt;0,INDEX($A$1:$AL$46,ROW(),BP$14),"")</f>
        <v/>
      </c>
      <c r="BQ37" s="23" t="str" cm="1">
        <f t="array" aca="1" ref="BQ37" ca="1">IF(INDEX($A$1:$AL$46,ROW(),BQ$14)&gt;0,INDEX($A$1:$AL$46,ROW(),BQ$14),"")</f>
        <v/>
      </c>
      <c r="BR37" s="23" t="str" cm="1">
        <f t="array" aca="1" ref="BR37" ca="1">IF(INDEX($A$1:$AL$46,ROW(),BR$14)&gt;0,INDEX($A$1:$AL$46,ROW(),BR$14),"")</f>
        <v/>
      </c>
      <c r="BS37" s="23" t="str" cm="1">
        <f t="array" aca="1" ref="BS37" ca="1">IF(INDEX($A$1:$AL$46,ROW(),BS$14)&gt;0,INDEX($A$1:$AL$46,ROW(),BS$14),"")</f>
        <v/>
      </c>
      <c r="BT37" s="23" t="str" cm="1">
        <f t="array" aca="1" ref="BT37" ca="1">IF(INDEX($A$1:$AL$46,ROW(),BT$14)&gt;0,INDEX($A$1:$AL$46,ROW(),BT$14),"")</f>
        <v/>
      </c>
      <c r="BU37" s="23" t="str" cm="1">
        <f t="array" aca="1" ref="BU37" ca="1">IF(INDEX($A$1:$AL$46,ROW(),BU$14)&gt;0,INDEX($A$1:$AL$46,ROW(),BU$14),"")</f>
        <v/>
      </c>
      <c r="BV37" s="23" t="str" cm="1">
        <f t="array" aca="1" ref="BV37" ca="1">IF(INDEX($A$1:$AL$46,ROW(),BV$14)&gt;0,INDEX($A$1:$AL$46,ROW(),BV$14),"")</f>
        <v/>
      </c>
      <c r="BW37" s="23" t="str" cm="1">
        <f t="array" aca="1" ref="BW37" ca="1">IF(INDEX($A$1:$AL$46,ROW(),BW$14)&gt;0,INDEX($A$1:$AL$46,ROW(),BW$14),"")</f>
        <v/>
      </c>
      <c r="BX37" s="23" t="str" cm="1">
        <f t="array" aca="1" ref="BX37" ca="1">IF(INDEX($A$1:$AL$46,ROW(),BX$14)&gt;0,INDEX($A$1:$AL$46,ROW(),BX$14),"")</f>
        <v/>
      </c>
      <c r="BY37" s="23" t="str" cm="1">
        <f t="array" aca="1" ref="BY37" ca="1">IF(INDEX($A$1:$AL$46,ROW(),BY$14)&gt;0,INDEX($A$1:$AL$46,ROW(),BY$14),"")</f>
        <v/>
      </c>
      <c r="CA37" s="23" t="str" cm="1">
        <f t="array" aca="1" ref="CA37" ca="1">IF(INDEX($A$1:$AL$46,ROW(),CA$14)&lt;0,INDEX($A$1:$AL$46,ROW(),CA$14),"")</f>
        <v/>
      </c>
      <c r="CB37" s="23" t="str" cm="1">
        <f t="array" aca="1" ref="CB37" ca="1">IF(INDEX($A$1:$AL$46,ROW(),CB$14)&lt;0,INDEX($A$1:$AL$46,ROW(),CB$14),"")</f>
        <v/>
      </c>
      <c r="CC37" s="23" t="str" cm="1">
        <f t="array" aca="1" ref="CC37" ca="1">IF(INDEX($A$1:$AL$46,ROW(),CC$14)&lt;0,INDEX($A$1:$AL$46,ROW(),CC$14),"")</f>
        <v/>
      </c>
      <c r="CD37" s="23" t="str" cm="1">
        <f t="array" aca="1" ref="CD37" ca="1">IF(INDEX($A$1:$AL$46,ROW(),CD$14)&lt;0,INDEX($A$1:$AL$46,ROW(),CD$14),"")</f>
        <v/>
      </c>
      <c r="CE37" s="23" t="str" cm="1">
        <f t="array" aca="1" ref="CE37" ca="1">IF(INDEX($A$1:$AL$46,ROW(),CE$14)&lt;0,INDEX($A$1:$AL$46,ROW(),CE$14),"")</f>
        <v/>
      </c>
      <c r="CF37" s="23" t="str" cm="1">
        <f t="array" aca="1" ref="CF37" ca="1">IF(INDEX($A$1:$AL$46,ROW(),CF$14)&lt;0,INDEX($A$1:$AL$46,ROW(),CF$14),"")</f>
        <v/>
      </c>
      <c r="CG37" s="23" t="str" cm="1">
        <f t="array" aca="1" ref="CG37" ca="1">IF(INDEX($A$1:$AL$46,ROW(),CG$14)&lt;0,INDEX($A$1:$AL$46,ROW(),CG$14),"")</f>
        <v/>
      </c>
      <c r="CH37" s="23" t="str" cm="1">
        <f t="array" aca="1" ref="CH37" ca="1">IF(INDEX($A$1:$AL$46,ROW(),CH$14)&lt;0,INDEX($A$1:$AL$46,ROW(),CH$14),"")</f>
        <v/>
      </c>
      <c r="CI37" s="23" t="str" cm="1">
        <f t="array" aca="1" ref="CI37" ca="1">IF(INDEX($A$1:$AL$46,ROW(),CI$14)&lt;0,INDEX($A$1:$AL$46,ROW(),CI$14),"")</f>
        <v/>
      </c>
      <c r="CJ37" s="23" t="str" cm="1">
        <f t="array" aca="1" ref="CJ37" ca="1">IF(INDEX($A$1:$AL$46,ROW(),CJ$14)&lt;0,INDEX($A$1:$AL$46,ROW(),CJ$14),"")</f>
        <v/>
      </c>
      <c r="CK37" s="23" t="str" cm="1">
        <f t="array" aca="1" ref="CK37" ca="1">IF(INDEX($A$1:$AL$46,ROW(),CK$14)&lt;0,INDEX($A$1:$AL$46,ROW(),CK$14),"")</f>
        <v/>
      </c>
      <c r="CL37" s="23" t="str" cm="1">
        <f t="array" aca="1" ref="CL37" ca="1">IF(INDEX($A$1:$AL$46,ROW(),CL$14)&lt;0,INDEX($A$1:$AL$46,ROW(),CL$14),"")</f>
        <v/>
      </c>
    </row>
    <row r="38" spans="1:90" s="2" customFormat="1" ht="15.75" x14ac:dyDescent="0.4">
      <c r="A38" s="6">
        <v>23</v>
      </c>
      <c r="B38" s="18">
        <f t="shared" ca="1" si="17"/>
        <v>0</v>
      </c>
      <c r="C38" s="19"/>
      <c r="D38" s="27"/>
      <c r="E38" s="24">
        <f ca="1">IF(OR(MONTH(DATE($B$1,E$1,$A38))&lt;&gt;E$1,_xlfn.XLOOKUP(DATE($B$1,E$1,$A38),祝祭日,祝祭日,"XXX",0,1)&lt;&gt;"XXX",WEEKDAY(DATE($B$1,E$1,$A38),2)&gt;5),"",SUMIFS(matsui[受渡金額],matsui[約定日],DATE(デイトレ集計!$B$1,デイトレ集計!E$1,デイトレ集計!$A38),matsui[商品区分],"株式"))</f>
        <v>0</v>
      </c>
      <c r="F38" s="19"/>
      <c r="G38" s="27"/>
      <c r="H38" s="24" t="str">
        <f ca="1">IF(OR(MONTH(DATE($B$1,H$1,$A38))&lt;&gt;H$1,_xlfn.XLOOKUP(DATE($B$1,H$1,$A38),祝祭日,祝祭日,"XXX",0,1)&lt;&gt;"XXX",WEEKDAY(DATE($B$1,H$1,$A38),2)&gt;5),"",SUMIFS(matsui[受渡金額],matsui[約定日],DATE(デイトレ集計!$B$1,デイトレ集計!H$1,デイトレ集計!$A38),matsui[商品区分],"株式"))</f>
        <v/>
      </c>
      <c r="I38" s="19"/>
      <c r="J38" s="27"/>
      <c r="K38" s="24">
        <f ca="1">IF(OR(MONTH(DATE($B$1,K$1,$A38))&lt;&gt;K$1,_xlfn.XLOOKUP(DATE($B$1,K$1,$A38),祝祭日,祝祭日,"XXX",0,1)&lt;&gt;"XXX",WEEKDAY(DATE($B$1,K$1,$A38),2)&gt;5),"",SUMIFS(matsui[受渡金額],matsui[約定日],DATE(デイトレ集計!$B$1,デイトレ集計!K$1,デイトレ集計!$A38),matsui[商品区分],"株式"))</f>
        <v>0</v>
      </c>
      <c r="L38" s="19"/>
      <c r="M38" s="27"/>
      <c r="N38" s="24" t="str">
        <f ca="1">IF(OR(MONTH(DATE($B$1,N$1,$A38))&lt;&gt;N$1,_xlfn.XLOOKUP(DATE($B$1,N$1,$A38),祝祭日,祝祭日,"XXX",0,1)&lt;&gt;"XXX",WEEKDAY(DATE($B$1,N$1,$A38),2)&gt;5),"",SUMIFS(matsui[受渡金額],matsui[約定日],DATE(デイトレ集計!$B$1,デイトレ集計!N$1,デイトレ集計!$A38),matsui[商品区分],"株式"))</f>
        <v/>
      </c>
      <c r="O38" s="19"/>
      <c r="P38" s="27"/>
      <c r="Q38" s="24">
        <f ca="1">IF(OR(MONTH(DATE($B$1,Q$1,$A38))&lt;&gt;Q$1,_xlfn.XLOOKUP(DATE($B$1,Q$1,$A38),祝祭日,祝祭日,"XXX",0,1)&lt;&gt;"XXX",WEEKDAY(DATE($B$1,Q$1,$A38),2)&gt;5),"",SUMIFS(matsui[受渡金額],matsui[約定日],DATE(デイトレ集計!$B$1,デイトレ集計!Q$1,デイトレ集計!$A38),matsui[商品区分],"株式"))</f>
        <v>0</v>
      </c>
      <c r="R38" s="19"/>
      <c r="S38" s="27"/>
      <c r="T38" s="24">
        <f ca="1">IF(OR(MONTH(DATE($B$1,T$1,$A38))&lt;&gt;T$1,_xlfn.XLOOKUP(DATE($B$1,T$1,$A38),祝祭日,祝祭日,"XXX",0,1)&lt;&gt;"XXX",WEEKDAY(DATE($B$1,T$1,$A38),2)&gt;5),"",SUMIFS(matsui[受渡金額],matsui[約定日],DATE(デイトレ集計!$B$1,デイトレ集計!T$1,デイトレ集計!$A38),matsui[商品区分],"株式"))</f>
        <v>0</v>
      </c>
      <c r="U38" s="19"/>
      <c r="V38" s="27"/>
      <c r="W38" s="24" t="str">
        <f ca="1">IF(OR(MONTH(DATE($B$1,W$1,$A38))&lt;&gt;W$1,_xlfn.XLOOKUP(DATE($B$1,W$1,$A38),祝祭日,祝祭日,"XXX",0,1)&lt;&gt;"XXX",WEEKDAY(DATE($B$1,W$1,$A38),2)&gt;5),"",SUMIFS(matsui[受渡金額],matsui[約定日],DATE(デイトレ集計!$B$1,デイトレ集計!W$1,デイトレ集計!$A38),matsui[商品区分],"株式"))</f>
        <v/>
      </c>
      <c r="X38" s="19"/>
      <c r="Y38" s="27"/>
      <c r="Z38" s="24">
        <f ca="1">IF(OR(MONTH(DATE($B$1,Z$1,$A38))&lt;&gt;Z$1,_xlfn.XLOOKUP(DATE($B$1,Z$1,$A38),祝祭日,祝祭日,"XXX",0,1)&lt;&gt;"XXX",WEEKDAY(DATE($B$1,Z$1,$A38),2)&gt;5),"",SUMIFS(matsui[受渡金額],matsui[約定日],DATE(デイトレ集計!$B$1,デイトレ集計!Z$1,デイトレ集計!$A38),matsui[商品区分],"株式"))</f>
        <v>0</v>
      </c>
      <c r="AA38" s="19"/>
      <c r="AB38" s="27"/>
      <c r="AC38" s="24" t="str">
        <f ca="1">IF(OR(MONTH(DATE($B$1,AC$1,$A38))&lt;&gt;AC$1,_xlfn.XLOOKUP(DATE($B$1,AC$1,$A38),祝祭日,祝祭日,"XXX",0,1)&lt;&gt;"XXX",WEEKDAY(DATE($B$1,AC$1,$A38),2)&gt;5),"",SUMIFS(matsui[受渡金額],matsui[約定日],DATE(デイトレ集計!$B$1,デイトレ集計!AC$1,デイトレ集計!$A38),matsui[商品区分],"株式"))</f>
        <v/>
      </c>
      <c r="AD38" s="19"/>
      <c r="AE38" s="27"/>
      <c r="AF38" s="24">
        <f ca="1">IF(OR(MONTH(DATE($B$1,AF$1,$A38))&lt;&gt;AF$1,_xlfn.XLOOKUP(DATE($B$1,AF$1,$A38),祝祭日,祝祭日,"XXX",0,1)&lt;&gt;"XXX",WEEKDAY(DATE($B$1,AF$1,$A38),2)&gt;5),"",SUMIFS(matsui[受渡金額],matsui[約定日],DATE(デイトレ集計!$B$1,デイトレ集計!AF$1,デイトレ集計!$A38),matsui[商品区分],"株式"))</f>
        <v>0</v>
      </c>
      <c r="AG38" s="19"/>
      <c r="AH38" s="27"/>
      <c r="AI38" s="24" t="str">
        <f ca="1">IF(OR(MONTH(DATE($B$1,AI$1,$A38))&lt;&gt;AI$1,_xlfn.XLOOKUP(DATE($B$1,AI$1,$A38),祝祭日,祝祭日,"XXX",0,1)&lt;&gt;"XXX",WEEKDAY(DATE($B$1,AI$1,$A38),2)&gt;5),"",SUMIFS(matsui[受渡金額],matsui[約定日],DATE(デイトレ集計!$B$1,デイトレ集計!AI$1,デイトレ集計!$A38),matsui[商品区分],"株式"))</f>
        <v/>
      </c>
      <c r="AJ38" s="19"/>
      <c r="AK38" s="27"/>
      <c r="AL38" s="27" t="str">
        <f ca="1">IF(OR(MONTH(DATE($B$1,AL$1,$A38))&lt;&gt;AL$1,_xlfn.XLOOKUP(DATE($B$1,AL$1,$A38),祝祭日,祝祭日,"XXX",0,1)&lt;&gt;"XXX",WEEKDAY(DATE($B$1,AL$1,$A38),2)&gt;5),"",SUMIFS(matsui[受渡金額],matsui[約定日],DATE(デイトレ集計!$B$1,デイトレ集計!AL$1,デイトレ集計!$A38),matsui[商品区分],"株式"))</f>
        <v/>
      </c>
      <c r="AN38" s="23">
        <f t="shared" ca="1" si="20"/>
        <v>0</v>
      </c>
      <c r="AO38" s="23">
        <f t="shared" ca="1" si="21"/>
        <v>0</v>
      </c>
      <c r="AP38" s="23">
        <f t="shared" ca="1" si="22"/>
        <v>0</v>
      </c>
      <c r="AQ38" s="23">
        <f t="shared" ca="1" si="23"/>
        <v>0</v>
      </c>
      <c r="AR38" s="23">
        <f t="shared" ca="1" si="24"/>
        <v>0</v>
      </c>
      <c r="AS38" s="23">
        <f t="shared" ca="1" si="25"/>
        <v>1400</v>
      </c>
      <c r="AT38" s="23">
        <f t="shared" ca="1" si="26"/>
        <v>-12900</v>
      </c>
      <c r="AU38" s="23">
        <f t="shared" ca="1" si="32"/>
        <v>-12900</v>
      </c>
      <c r="AV38" s="23">
        <f t="shared" ca="1" si="45"/>
        <v>-12900</v>
      </c>
      <c r="AW38" s="23">
        <f t="shared" ca="1" si="46"/>
        <v>-12900</v>
      </c>
      <c r="AX38" s="23">
        <f t="shared" ca="1" si="47"/>
        <v>-9900</v>
      </c>
      <c r="AY38" s="23">
        <f t="shared" ca="1" si="48"/>
        <v>-9900</v>
      </c>
      <c r="BA38" s="23">
        <f t="shared" ca="1" si="44"/>
        <v>0</v>
      </c>
      <c r="BB38" s="23">
        <f t="shared" ca="1" si="33"/>
        <v>0</v>
      </c>
      <c r="BC38" s="23">
        <f t="shared" ca="1" si="34"/>
        <v>0</v>
      </c>
      <c r="BD38" s="23">
        <f t="shared" ca="1" si="35"/>
        <v>0</v>
      </c>
      <c r="BE38" s="23">
        <f t="shared" ca="1" si="36"/>
        <v>0</v>
      </c>
      <c r="BF38" s="23">
        <f t="shared" ca="1" si="37"/>
        <v>1400</v>
      </c>
      <c r="BG38" s="23">
        <f t="shared" ca="1" si="38"/>
        <v>-14300</v>
      </c>
      <c r="BH38" s="23">
        <f t="shared" ca="1" si="39"/>
        <v>0</v>
      </c>
      <c r="BI38" s="23">
        <f t="shared" ca="1" si="40"/>
        <v>0</v>
      </c>
      <c r="BJ38" s="23">
        <f t="shared" ca="1" si="41"/>
        <v>0</v>
      </c>
      <c r="BK38" s="23">
        <f t="shared" ca="1" si="42"/>
        <v>0</v>
      </c>
      <c r="BL38" s="23">
        <f t="shared" ca="1" si="43"/>
        <v>0</v>
      </c>
      <c r="BN38" s="23" t="str" cm="1">
        <f t="array" aca="1" ref="BN38" ca="1">IF(INDEX($A$1:$AL$46,ROW(),BN$14)&gt;0,INDEX($A$1:$AL$46,ROW(),BN$14),"")</f>
        <v/>
      </c>
      <c r="BO38" s="23" t="str" cm="1">
        <f t="array" aca="1" ref="BO38" ca="1">IF(INDEX($A$1:$AL$46,ROW(),BO$14)&gt;0,INDEX($A$1:$AL$46,ROW(),BO$14),"")</f>
        <v/>
      </c>
      <c r="BP38" s="23" t="str" cm="1">
        <f t="array" aca="1" ref="BP38" ca="1">IF(INDEX($A$1:$AL$46,ROW(),BP$14)&gt;0,INDEX($A$1:$AL$46,ROW(),BP$14),"")</f>
        <v/>
      </c>
      <c r="BQ38" s="23" t="str" cm="1">
        <f t="array" aca="1" ref="BQ38" ca="1">IF(INDEX($A$1:$AL$46,ROW(),BQ$14)&gt;0,INDEX($A$1:$AL$46,ROW(),BQ$14),"")</f>
        <v/>
      </c>
      <c r="BR38" s="23" t="str" cm="1">
        <f t="array" aca="1" ref="BR38" ca="1">IF(INDEX($A$1:$AL$46,ROW(),BR$14)&gt;0,INDEX($A$1:$AL$46,ROW(),BR$14),"")</f>
        <v/>
      </c>
      <c r="BS38" s="23" t="str" cm="1">
        <f t="array" aca="1" ref="BS38" ca="1">IF(INDEX($A$1:$AL$46,ROW(),BS$14)&gt;0,INDEX($A$1:$AL$46,ROW(),BS$14),"")</f>
        <v/>
      </c>
      <c r="BT38" s="23" t="str" cm="1">
        <f t="array" aca="1" ref="BT38" ca="1">IF(INDEX($A$1:$AL$46,ROW(),BT$14)&gt;0,INDEX($A$1:$AL$46,ROW(),BT$14),"")</f>
        <v/>
      </c>
      <c r="BU38" s="23" t="str" cm="1">
        <f t="array" aca="1" ref="BU38" ca="1">IF(INDEX($A$1:$AL$46,ROW(),BU$14)&gt;0,INDEX($A$1:$AL$46,ROW(),BU$14),"")</f>
        <v/>
      </c>
      <c r="BV38" s="23" t="str" cm="1">
        <f t="array" aca="1" ref="BV38" ca="1">IF(INDEX($A$1:$AL$46,ROW(),BV$14)&gt;0,INDEX($A$1:$AL$46,ROW(),BV$14),"")</f>
        <v/>
      </c>
      <c r="BW38" s="23" t="str" cm="1">
        <f t="array" aca="1" ref="BW38" ca="1">IF(INDEX($A$1:$AL$46,ROW(),BW$14)&gt;0,INDEX($A$1:$AL$46,ROW(),BW$14),"")</f>
        <v/>
      </c>
      <c r="BX38" s="23" t="str" cm="1">
        <f t="array" aca="1" ref="BX38" ca="1">IF(INDEX($A$1:$AL$46,ROW(),BX$14)&gt;0,INDEX($A$1:$AL$46,ROW(),BX$14),"")</f>
        <v/>
      </c>
      <c r="BY38" s="23" t="str" cm="1">
        <f t="array" aca="1" ref="BY38" ca="1">IF(INDEX($A$1:$AL$46,ROW(),BY$14)&gt;0,INDEX($A$1:$AL$46,ROW(),BY$14),"")</f>
        <v/>
      </c>
      <c r="CA38" s="23" t="str" cm="1">
        <f t="array" aca="1" ref="CA38" ca="1">IF(INDEX($A$1:$AL$46,ROW(),CA$14)&lt;0,INDEX($A$1:$AL$46,ROW(),CA$14),"")</f>
        <v/>
      </c>
      <c r="CB38" s="23" t="str" cm="1">
        <f t="array" aca="1" ref="CB38" ca="1">IF(INDEX($A$1:$AL$46,ROW(),CB$14)&lt;0,INDEX($A$1:$AL$46,ROW(),CB$14),"")</f>
        <v/>
      </c>
      <c r="CC38" s="23" t="str" cm="1">
        <f t="array" aca="1" ref="CC38" ca="1">IF(INDEX($A$1:$AL$46,ROW(),CC$14)&lt;0,INDEX($A$1:$AL$46,ROW(),CC$14),"")</f>
        <v/>
      </c>
      <c r="CD38" s="23" t="str" cm="1">
        <f t="array" aca="1" ref="CD38" ca="1">IF(INDEX($A$1:$AL$46,ROW(),CD$14)&lt;0,INDEX($A$1:$AL$46,ROW(),CD$14),"")</f>
        <v/>
      </c>
      <c r="CE38" s="23" t="str" cm="1">
        <f t="array" aca="1" ref="CE38" ca="1">IF(INDEX($A$1:$AL$46,ROW(),CE$14)&lt;0,INDEX($A$1:$AL$46,ROW(),CE$14),"")</f>
        <v/>
      </c>
      <c r="CF38" s="23" t="str" cm="1">
        <f t="array" aca="1" ref="CF38" ca="1">IF(INDEX($A$1:$AL$46,ROW(),CF$14)&lt;0,INDEX($A$1:$AL$46,ROW(),CF$14),"")</f>
        <v/>
      </c>
      <c r="CG38" s="23" t="str" cm="1">
        <f t="array" aca="1" ref="CG38" ca="1">IF(INDEX($A$1:$AL$46,ROW(),CG$14)&lt;0,INDEX($A$1:$AL$46,ROW(),CG$14),"")</f>
        <v/>
      </c>
      <c r="CH38" s="23" t="str" cm="1">
        <f t="array" aca="1" ref="CH38" ca="1">IF(INDEX($A$1:$AL$46,ROW(),CH$14)&lt;0,INDEX($A$1:$AL$46,ROW(),CH$14),"")</f>
        <v/>
      </c>
      <c r="CI38" s="23" t="str" cm="1">
        <f t="array" aca="1" ref="CI38" ca="1">IF(INDEX($A$1:$AL$46,ROW(),CI$14)&lt;0,INDEX($A$1:$AL$46,ROW(),CI$14),"")</f>
        <v/>
      </c>
      <c r="CJ38" s="23" t="str" cm="1">
        <f t="array" aca="1" ref="CJ38" ca="1">IF(INDEX($A$1:$AL$46,ROW(),CJ$14)&lt;0,INDEX($A$1:$AL$46,ROW(),CJ$14),"")</f>
        <v/>
      </c>
      <c r="CK38" s="23" t="str" cm="1">
        <f t="array" aca="1" ref="CK38" ca="1">IF(INDEX($A$1:$AL$46,ROW(),CK$14)&lt;0,INDEX($A$1:$AL$46,ROW(),CK$14),"")</f>
        <v/>
      </c>
      <c r="CL38" s="23" t="str" cm="1">
        <f t="array" aca="1" ref="CL38" ca="1">IF(INDEX($A$1:$AL$46,ROW(),CL$14)&lt;0,INDEX($A$1:$AL$46,ROW(),CL$14),"")</f>
        <v/>
      </c>
    </row>
    <row r="39" spans="1:90" s="2" customFormat="1" ht="15.75" x14ac:dyDescent="0.4">
      <c r="A39" s="6">
        <v>24</v>
      </c>
      <c r="B39" s="18">
        <f t="shared" ca="1" si="17"/>
        <v>0</v>
      </c>
      <c r="C39" s="19"/>
      <c r="D39" s="27"/>
      <c r="E39" s="24">
        <f ca="1">IF(OR(MONTH(DATE($B$1,E$1,$A39))&lt;&gt;E$1,_xlfn.XLOOKUP(DATE($B$1,E$1,$A39),祝祭日,祝祭日,"XXX",0,1)&lt;&gt;"XXX",WEEKDAY(DATE($B$1,E$1,$A39),2)&gt;5),"",SUMIFS(matsui[受渡金額],matsui[約定日],DATE(デイトレ集計!$B$1,デイトレ集計!E$1,デイトレ集計!$A39),matsui[商品区分],"株式"))</f>
        <v>0</v>
      </c>
      <c r="F39" s="19"/>
      <c r="G39" s="27"/>
      <c r="H39" s="24">
        <f ca="1">IF(OR(MONTH(DATE($B$1,H$1,$A39))&lt;&gt;H$1,_xlfn.XLOOKUP(DATE($B$1,H$1,$A39),祝祭日,祝祭日,"XXX",0,1)&lt;&gt;"XXX",WEEKDAY(DATE($B$1,H$1,$A39),2)&gt;5),"",SUMIFS(matsui[受渡金額],matsui[約定日],DATE(デイトレ集計!$B$1,デイトレ集計!H$1,デイトレ集計!$A39),matsui[商品区分],"株式"))</f>
        <v>0</v>
      </c>
      <c r="I39" s="19"/>
      <c r="J39" s="27"/>
      <c r="K39" s="24">
        <f ca="1">IF(OR(MONTH(DATE($B$1,K$1,$A39))&lt;&gt;K$1,_xlfn.XLOOKUP(DATE($B$1,K$1,$A39),祝祭日,祝祭日,"XXX",0,1)&lt;&gt;"XXX",WEEKDAY(DATE($B$1,K$1,$A39),2)&gt;5),"",SUMIFS(matsui[受渡金額],matsui[約定日],DATE(デイトレ集計!$B$1,デイトレ集計!K$1,デイトレ集計!$A39),matsui[商品区分],"株式"))</f>
        <v>0</v>
      </c>
      <c r="L39" s="19"/>
      <c r="M39" s="27"/>
      <c r="N39" s="24">
        <f ca="1">IF(OR(MONTH(DATE($B$1,N$1,$A39))&lt;&gt;N$1,_xlfn.XLOOKUP(DATE($B$1,N$1,$A39),祝祭日,祝祭日,"XXX",0,1)&lt;&gt;"XXX",WEEKDAY(DATE($B$1,N$1,$A39),2)&gt;5),"",SUMIFS(matsui[受渡金額],matsui[約定日],DATE(デイトレ集計!$B$1,デイトレ集計!N$1,デイトレ集計!$A39),matsui[商品区分],"株式"))</f>
        <v>0</v>
      </c>
      <c r="O39" s="19"/>
      <c r="P39" s="27"/>
      <c r="Q39" s="24">
        <f ca="1">IF(OR(MONTH(DATE($B$1,Q$1,$A39))&lt;&gt;Q$1,_xlfn.XLOOKUP(DATE($B$1,Q$1,$A39),祝祭日,祝祭日,"XXX",0,1)&lt;&gt;"XXX",WEEKDAY(DATE($B$1,Q$1,$A39),2)&gt;5),"",SUMIFS(matsui[受渡金額],matsui[約定日],DATE(デイトレ集計!$B$1,デイトレ集計!Q$1,デイトレ集計!$A39),matsui[商品区分],"株式"))</f>
        <v>0</v>
      </c>
      <c r="R39" s="19"/>
      <c r="S39" s="27"/>
      <c r="T39" s="24" t="str">
        <f ca="1">IF(OR(MONTH(DATE($B$1,T$1,$A39))&lt;&gt;T$1,_xlfn.XLOOKUP(DATE($B$1,T$1,$A39),祝祭日,祝祭日,"XXX",0,1)&lt;&gt;"XXX",WEEKDAY(DATE($B$1,T$1,$A39),2)&gt;5),"",SUMIFS(matsui[受渡金額],matsui[約定日],DATE(デイトレ集計!$B$1,デイトレ集計!T$1,デイトレ集計!$A39),matsui[商品区分],"株式"))</f>
        <v/>
      </c>
      <c r="U39" s="19"/>
      <c r="V39" s="27"/>
      <c r="W39" s="24">
        <f ca="1">IF(OR(MONTH(DATE($B$1,W$1,$A39))&lt;&gt;W$1,_xlfn.XLOOKUP(DATE($B$1,W$1,$A39),祝祭日,祝祭日,"XXX",0,1)&lt;&gt;"XXX",WEEKDAY(DATE($B$1,W$1,$A39),2)&gt;5),"",SUMIFS(matsui[受渡金額],matsui[約定日],DATE(デイトレ集計!$B$1,デイトレ集計!W$1,デイトレ集計!$A39),matsui[商品区分],"株式"))</f>
        <v>0</v>
      </c>
      <c r="X39" s="19"/>
      <c r="Y39" s="27"/>
      <c r="Z39" s="24">
        <f ca="1">IF(OR(MONTH(DATE($B$1,Z$1,$A39))&lt;&gt;Z$1,_xlfn.XLOOKUP(DATE($B$1,Z$1,$A39),祝祭日,祝祭日,"XXX",0,1)&lt;&gt;"XXX",WEEKDAY(DATE($B$1,Z$1,$A39),2)&gt;5),"",SUMIFS(matsui[受渡金額],matsui[約定日],DATE(デイトレ集計!$B$1,デイトレ集計!Z$1,デイトレ集計!$A39),matsui[商品区分],"株式"))</f>
        <v>0</v>
      </c>
      <c r="AA39" s="19"/>
      <c r="AB39" s="27"/>
      <c r="AC39" s="24" t="str">
        <f ca="1">IF(OR(MONTH(DATE($B$1,AC$1,$A39))&lt;&gt;AC$1,_xlfn.XLOOKUP(DATE($B$1,AC$1,$A39),祝祭日,祝祭日,"XXX",0,1)&lt;&gt;"XXX",WEEKDAY(DATE($B$1,AC$1,$A39),2)&gt;5),"",SUMIFS(matsui[受渡金額],matsui[約定日],DATE(デイトレ集計!$B$1,デイトレ集計!AC$1,デイトレ集計!$A39),matsui[商品区分],"株式"))</f>
        <v/>
      </c>
      <c r="AD39" s="19"/>
      <c r="AE39" s="27"/>
      <c r="AF39" s="24">
        <f ca="1">IF(OR(MONTH(DATE($B$1,AF$1,$A39))&lt;&gt;AF$1,_xlfn.XLOOKUP(DATE($B$1,AF$1,$A39),祝祭日,祝祭日,"XXX",0,1)&lt;&gt;"XXX",WEEKDAY(DATE($B$1,AF$1,$A39),2)&gt;5),"",SUMIFS(matsui[受渡金額],matsui[約定日],DATE(デイトレ集計!$B$1,デイトレ集計!AF$1,デイトレ集計!$A39),matsui[商品区分],"株式"))</f>
        <v>0</v>
      </c>
      <c r="AG39" s="19"/>
      <c r="AH39" s="27"/>
      <c r="AI39" s="24">
        <f ca="1">IF(OR(MONTH(DATE($B$1,AI$1,$A39))&lt;&gt;AI$1,_xlfn.XLOOKUP(DATE($B$1,AI$1,$A39),祝祭日,祝祭日,"XXX",0,1)&lt;&gt;"XXX",WEEKDAY(DATE($B$1,AI$1,$A39),2)&gt;5),"",SUMIFS(matsui[受渡金額],matsui[約定日],DATE(デイトレ集計!$B$1,デイトレ集計!AI$1,デイトレ集計!$A39),matsui[商品区分],"株式"))</f>
        <v>0</v>
      </c>
      <c r="AJ39" s="19"/>
      <c r="AK39" s="27"/>
      <c r="AL39" s="27" t="str">
        <f ca="1">IF(OR(MONTH(DATE($B$1,AL$1,$A39))&lt;&gt;AL$1,_xlfn.XLOOKUP(DATE($B$1,AL$1,$A39),祝祭日,祝祭日,"XXX",0,1)&lt;&gt;"XXX",WEEKDAY(DATE($B$1,AL$1,$A39),2)&gt;5),"",SUMIFS(matsui[受渡金額],matsui[約定日],DATE(デイトレ集計!$B$1,デイトレ集計!AL$1,デイトレ集計!$A39),matsui[商品区分],"株式"))</f>
        <v/>
      </c>
      <c r="AN39" s="23">
        <f t="shared" ca="1" si="20"/>
        <v>0</v>
      </c>
      <c r="AO39" s="23">
        <f t="shared" ca="1" si="21"/>
        <v>0</v>
      </c>
      <c r="AP39" s="23">
        <f t="shared" ca="1" si="22"/>
        <v>0</v>
      </c>
      <c r="AQ39" s="23">
        <f t="shared" ca="1" si="23"/>
        <v>0</v>
      </c>
      <c r="AR39" s="23">
        <f t="shared" ca="1" si="24"/>
        <v>0</v>
      </c>
      <c r="AS39" s="23">
        <f t="shared" ca="1" si="25"/>
        <v>1400</v>
      </c>
      <c r="AT39" s="23">
        <f t="shared" ca="1" si="26"/>
        <v>-12900</v>
      </c>
      <c r="AU39" s="23">
        <f t="shared" ca="1" si="32"/>
        <v>-12900</v>
      </c>
      <c r="AV39" s="23">
        <f t="shared" ca="1" si="45"/>
        <v>-12900</v>
      </c>
      <c r="AW39" s="23">
        <f t="shared" ca="1" si="46"/>
        <v>-12900</v>
      </c>
      <c r="AX39" s="23">
        <f t="shared" ca="1" si="47"/>
        <v>-9900</v>
      </c>
      <c r="AY39" s="23">
        <f t="shared" ca="1" si="48"/>
        <v>-9900</v>
      </c>
      <c r="BA39" s="23">
        <f t="shared" ca="1" si="44"/>
        <v>0</v>
      </c>
      <c r="BB39" s="23">
        <f t="shared" ca="1" si="33"/>
        <v>0</v>
      </c>
      <c r="BC39" s="23">
        <f t="shared" ca="1" si="34"/>
        <v>0</v>
      </c>
      <c r="BD39" s="23">
        <f t="shared" ca="1" si="35"/>
        <v>0</v>
      </c>
      <c r="BE39" s="23">
        <f t="shared" ca="1" si="36"/>
        <v>0</v>
      </c>
      <c r="BF39" s="23">
        <f t="shared" ca="1" si="37"/>
        <v>1400</v>
      </c>
      <c r="BG39" s="23">
        <f t="shared" ca="1" si="38"/>
        <v>-14300</v>
      </c>
      <c r="BH39" s="23">
        <f t="shared" ca="1" si="39"/>
        <v>0</v>
      </c>
      <c r="BI39" s="23">
        <f t="shared" ca="1" si="40"/>
        <v>0</v>
      </c>
      <c r="BJ39" s="23">
        <f t="shared" ca="1" si="41"/>
        <v>0</v>
      </c>
      <c r="BK39" s="23">
        <f t="shared" ca="1" si="42"/>
        <v>0</v>
      </c>
      <c r="BL39" s="23">
        <f t="shared" ca="1" si="43"/>
        <v>0</v>
      </c>
      <c r="BN39" s="23" t="str" cm="1">
        <f t="array" aca="1" ref="BN39" ca="1">IF(INDEX($A$1:$AL$46,ROW(),BN$14)&gt;0,INDEX($A$1:$AL$46,ROW(),BN$14),"")</f>
        <v/>
      </c>
      <c r="BO39" s="23" t="str" cm="1">
        <f t="array" aca="1" ref="BO39" ca="1">IF(INDEX($A$1:$AL$46,ROW(),BO$14)&gt;0,INDEX($A$1:$AL$46,ROW(),BO$14),"")</f>
        <v/>
      </c>
      <c r="BP39" s="23" t="str" cm="1">
        <f t="array" aca="1" ref="BP39" ca="1">IF(INDEX($A$1:$AL$46,ROW(),BP$14)&gt;0,INDEX($A$1:$AL$46,ROW(),BP$14),"")</f>
        <v/>
      </c>
      <c r="BQ39" s="23" t="str" cm="1">
        <f t="array" aca="1" ref="BQ39" ca="1">IF(INDEX($A$1:$AL$46,ROW(),BQ$14)&gt;0,INDEX($A$1:$AL$46,ROW(),BQ$14),"")</f>
        <v/>
      </c>
      <c r="BR39" s="23" t="str" cm="1">
        <f t="array" aca="1" ref="BR39" ca="1">IF(INDEX($A$1:$AL$46,ROW(),BR$14)&gt;0,INDEX($A$1:$AL$46,ROW(),BR$14),"")</f>
        <v/>
      </c>
      <c r="BS39" s="23" t="str" cm="1">
        <f t="array" aca="1" ref="BS39" ca="1">IF(INDEX($A$1:$AL$46,ROW(),BS$14)&gt;0,INDEX($A$1:$AL$46,ROW(),BS$14),"")</f>
        <v/>
      </c>
      <c r="BT39" s="23" t="str" cm="1">
        <f t="array" aca="1" ref="BT39" ca="1">IF(INDEX($A$1:$AL$46,ROW(),BT$14)&gt;0,INDEX($A$1:$AL$46,ROW(),BT$14),"")</f>
        <v/>
      </c>
      <c r="BU39" s="23" t="str" cm="1">
        <f t="array" aca="1" ref="BU39" ca="1">IF(INDEX($A$1:$AL$46,ROW(),BU$14)&gt;0,INDEX($A$1:$AL$46,ROW(),BU$14),"")</f>
        <v/>
      </c>
      <c r="BV39" s="23" t="str" cm="1">
        <f t="array" aca="1" ref="BV39" ca="1">IF(INDEX($A$1:$AL$46,ROW(),BV$14)&gt;0,INDEX($A$1:$AL$46,ROW(),BV$14),"")</f>
        <v/>
      </c>
      <c r="BW39" s="23" t="str" cm="1">
        <f t="array" aca="1" ref="BW39" ca="1">IF(INDEX($A$1:$AL$46,ROW(),BW$14)&gt;0,INDEX($A$1:$AL$46,ROW(),BW$14),"")</f>
        <v/>
      </c>
      <c r="BX39" s="23" t="str" cm="1">
        <f t="array" aca="1" ref="BX39" ca="1">IF(INDEX($A$1:$AL$46,ROW(),BX$14)&gt;0,INDEX($A$1:$AL$46,ROW(),BX$14),"")</f>
        <v/>
      </c>
      <c r="BY39" s="23" t="str" cm="1">
        <f t="array" aca="1" ref="BY39" ca="1">IF(INDEX($A$1:$AL$46,ROW(),BY$14)&gt;0,INDEX($A$1:$AL$46,ROW(),BY$14),"")</f>
        <v/>
      </c>
      <c r="CA39" s="23" t="str" cm="1">
        <f t="array" aca="1" ref="CA39" ca="1">IF(INDEX($A$1:$AL$46,ROW(),CA$14)&lt;0,INDEX($A$1:$AL$46,ROW(),CA$14),"")</f>
        <v/>
      </c>
      <c r="CB39" s="23" t="str" cm="1">
        <f t="array" aca="1" ref="CB39" ca="1">IF(INDEX($A$1:$AL$46,ROW(),CB$14)&lt;0,INDEX($A$1:$AL$46,ROW(),CB$14),"")</f>
        <v/>
      </c>
      <c r="CC39" s="23" t="str" cm="1">
        <f t="array" aca="1" ref="CC39" ca="1">IF(INDEX($A$1:$AL$46,ROW(),CC$14)&lt;0,INDEX($A$1:$AL$46,ROW(),CC$14),"")</f>
        <v/>
      </c>
      <c r="CD39" s="23" t="str" cm="1">
        <f t="array" aca="1" ref="CD39" ca="1">IF(INDEX($A$1:$AL$46,ROW(),CD$14)&lt;0,INDEX($A$1:$AL$46,ROW(),CD$14),"")</f>
        <v/>
      </c>
      <c r="CE39" s="23" t="str" cm="1">
        <f t="array" aca="1" ref="CE39" ca="1">IF(INDEX($A$1:$AL$46,ROW(),CE$14)&lt;0,INDEX($A$1:$AL$46,ROW(),CE$14),"")</f>
        <v/>
      </c>
      <c r="CF39" s="23" t="str" cm="1">
        <f t="array" aca="1" ref="CF39" ca="1">IF(INDEX($A$1:$AL$46,ROW(),CF$14)&lt;0,INDEX($A$1:$AL$46,ROW(),CF$14),"")</f>
        <v/>
      </c>
      <c r="CG39" s="23" t="str" cm="1">
        <f t="array" aca="1" ref="CG39" ca="1">IF(INDEX($A$1:$AL$46,ROW(),CG$14)&lt;0,INDEX($A$1:$AL$46,ROW(),CG$14),"")</f>
        <v/>
      </c>
      <c r="CH39" s="23" t="str" cm="1">
        <f t="array" aca="1" ref="CH39" ca="1">IF(INDEX($A$1:$AL$46,ROW(),CH$14)&lt;0,INDEX($A$1:$AL$46,ROW(),CH$14),"")</f>
        <v/>
      </c>
      <c r="CI39" s="23" t="str" cm="1">
        <f t="array" aca="1" ref="CI39" ca="1">IF(INDEX($A$1:$AL$46,ROW(),CI$14)&lt;0,INDEX($A$1:$AL$46,ROW(),CI$14),"")</f>
        <v/>
      </c>
      <c r="CJ39" s="23" t="str" cm="1">
        <f t="array" aca="1" ref="CJ39" ca="1">IF(INDEX($A$1:$AL$46,ROW(),CJ$14)&lt;0,INDEX($A$1:$AL$46,ROW(),CJ$14),"")</f>
        <v/>
      </c>
      <c r="CK39" s="23" t="str" cm="1">
        <f t="array" aca="1" ref="CK39" ca="1">IF(INDEX($A$1:$AL$46,ROW(),CK$14)&lt;0,INDEX($A$1:$AL$46,ROW(),CK$14),"")</f>
        <v/>
      </c>
      <c r="CL39" s="23" t="str" cm="1">
        <f t="array" aca="1" ref="CL39" ca="1">IF(INDEX($A$1:$AL$46,ROW(),CL$14)&lt;0,INDEX($A$1:$AL$46,ROW(),CL$14),"")</f>
        <v/>
      </c>
    </row>
    <row r="40" spans="1:90" s="2" customFormat="1" ht="15.75" x14ac:dyDescent="0.4">
      <c r="A40" s="6">
        <v>25</v>
      </c>
      <c r="B40" s="18">
        <f t="shared" ca="1" si="17"/>
        <v>1500</v>
      </c>
      <c r="C40" s="19"/>
      <c r="D40" s="27"/>
      <c r="E40" s="24">
        <f ca="1">IF(OR(MONTH(DATE($B$1,E$1,$A40))&lt;&gt;E$1,_xlfn.XLOOKUP(DATE($B$1,E$1,$A40),祝祭日,祝祭日,"XXX",0,1)&lt;&gt;"XXX",WEEKDAY(DATE($B$1,E$1,$A40),2)&gt;5),"",SUMIFS(matsui[受渡金額],matsui[約定日],DATE(デイトレ集計!$B$1,デイトレ集計!E$1,デイトレ集計!$A40),matsui[商品区分],"株式"))</f>
        <v>0</v>
      </c>
      <c r="F40" s="19"/>
      <c r="G40" s="27"/>
      <c r="H40" s="24" t="str">
        <f ca="1">IF(OR(MONTH(DATE($B$1,H$1,$A40))&lt;&gt;H$1,_xlfn.XLOOKUP(DATE($B$1,H$1,$A40),祝祭日,祝祭日,"XXX",0,1)&lt;&gt;"XXX",WEEKDAY(DATE($B$1,H$1,$A40),2)&gt;5),"",SUMIFS(matsui[受渡金額],matsui[約定日],DATE(デイトレ集計!$B$1,デイトレ集計!H$1,デイトレ集計!$A40),matsui[商品区分],"株式"))</f>
        <v/>
      </c>
      <c r="I40" s="19"/>
      <c r="J40" s="27"/>
      <c r="K40" s="24" t="str">
        <f ca="1">IF(OR(MONTH(DATE($B$1,K$1,$A40))&lt;&gt;K$1,_xlfn.XLOOKUP(DATE($B$1,K$1,$A40),祝祭日,祝祭日,"XXX",0,1)&lt;&gt;"XXX",WEEKDAY(DATE($B$1,K$1,$A40),2)&gt;5),"",SUMIFS(matsui[受渡金額],matsui[約定日],DATE(デイトレ集計!$B$1,デイトレ集計!K$1,デイトレ集計!$A40),matsui[商品区分],"株式"))</f>
        <v/>
      </c>
      <c r="L40" s="19"/>
      <c r="M40" s="27"/>
      <c r="N40" s="24">
        <f ca="1">IF(OR(MONTH(DATE($B$1,N$1,$A40))&lt;&gt;N$1,_xlfn.XLOOKUP(DATE($B$1,N$1,$A40),祝祭日,祝祭日,"XXX",0,1)&lt;&gt;"XXX",WEEKDAY(DATE($B$1,N$1,$A40),2)&gt;5),"",SUMIFS(matsui[受渡金額],matsui[約定日],DATE(デイトレ集計!$B$1,デイトレ集計!N$1,デイトレ集計!$A40),matsui[商品区分],"株式"))</f>
        <v>0</v>
      </c>
      <c r="O40" s="19"/>
      <c r="P40" s="27"/>
      <c r="Q40" s="24">
        <f ca="1">IF(OR(MONTH(DATE($B$1,Q$1,$A40))&lt;&gt;Q$1,_xlfn.XLOOKUP(DATE($B$1,Q$1,$A40),祝祭日,祝祭日,"XXX",0,1)&lt;&gt;"XXX",WEEKDAY(DATE($B$1,Q$1,$A40),2)&gt;5),"",SUMIFS(matsui[受渡金額],matsui[約定日],DATE(デイトレ集計!$B$1,デイトレ集計!Q$1,デイトレ集計!$A40),matsui[商品区分],"株式"))</f>
        <v>0</v>
      </c>
      <c r="R40" s="19"/>
      <c r="S40" s="27"/>
      <c r="T40" s="24" t="str">
        <f ca="1">IF(OR(MONTH(DATE($B$1,T$1,$A40))&lt;&gt;T$1,_xlfn.XLOOKUP(DATE($B$1,T$1,$A40),祝祭日,祝祭日,"XXX",0,1)&lt;&gt;"XXX",WEEKDAY(DATE($B$1,T$1,$A40),2)&gt;5),"",SUMIFS(matsui[受渡金額],matsui[約定日],DATE(デイトレ集計!$B$1,デイトレ集計!T$1,デイトレ集計!$A40),matsui[商品区分],"株式"))</f>
        <v/>
      </c>
      <c r="U40" s="19"/>
      <c r="V40" s="27"/>
      <c r="W40" s="24">
        <f ca="1">IF(OR(MONTH(DATE($B$1,W$1,$A40))&lt;&gt;W$1,_xlfn.XLOOKUP(DATE($B$1,W$1,$A40),祝祭日,祝祭日,"XXX",0,1)&lt;&gt;"XXX",WEEKDAY(DATE($B$1,W$1,$A40),2)&gt;5),"",SUMIFS(matsui[受渡金額],matsui[約定日],DATE(デイトレ集計!$B$1,デイトレ集計!W$1,デイトレ集計!$A40),matsui[商品区分],"株式"))</f>
        <v>0</v>
      </c>
      <c r="X40" s="19"/>
      <c r="Y40" s="27"/>
      <c r="Z40" s="24">
        <f ca="1">IF(OR(MONTH(DATE($B$1,Z$1,$A40))&lt;&gt;Z$1,_xlfn.XLOOKUP(DATE($B$1,Z$1,$A40),祝祭日,祝祭日,"XXX",0,1)&lt;&gt;"XXX",WEEKDAY(DATE($B$1,Z$1,$A40),2)&gt;5),"",SUMIFS(matsui[受渡金額],matsui[約定日],DATE(デイトレ集計!$B$1,デイトレ集計!Z$1,デイトレ集計!$A40),matsui[商品区分],"株式"))</f>
        <v>0</v>
      </c>
      <c r="AA40" s="19"/>
      <c r="AB40" s="27"/>
      <c r="AC40" s="24">
        <f ca="1">IF(OR(MONTH(DATE($B$1,AC$1,$A40))&lt;&gt;AC$1,_xlfn.XLOOKUP(DATE($B$1,AC$1,$A40),祝祭日,祝祭日,"XXX",0,1)&lt;&gt;"XXX",WEEKDAY(DATE($B$1,AC$1,$A40),2)&gt;5),"",SUMIFS(matsui[受渡金額],matsui[約定日],DATE(デイトレ集計!$B$1,デイトレ集計!AC$1,デイトレ集計!$A40),matsui[商品区分],"株式"))</f>
        <v>0</v>
      </c>
      <c r="AD40" s="19"/>
      <c r="AE40" s="27"/>
      <c r="AF40" s="24">
        <f ca="1">IF(OR(MONTH(DATE($B$1,AF$1,$A40))&lt;&gt;AF$1,_xlfn.XLOOKUP(DATE($B$1,AF$1,$A40),祝祭日,祝祭日,"XXX",0,1)&lt;&gt;"XXX",WEEKDAY(DATE($B$1,AF$1,$A40),2)&gt;5),"",SUMIFS(matsui[受渡金額],matsui[約定日],DATE(デイトレ集計!$B$1,デイトレ集計!AF$1,デイトレ集計!$A40),matsui[商品区分],"株式"))</f>
        <v>1500</v>
      </c>
      <c r="AG40" s="19"/>
      <c r="AH40" s="27"/>
      <c r="AI40" s="24" t="str">
        <f ca="1">IF(OR(MONTH(DATE($B$1,AI$1,$A40))&lt;&gt;AI$1,_xlfn.XLOOKUP(DATE($B$1,AI$1,$A40),祝祭日,祝祭日,"XXX",0,1)&lt;&gt;"XXX",WEEKDAY(DATE($B$1,AI$1,$A40),2)&gt;5),"",SUMIFS(matsui[受渡金額],matsui[約定日],DATE(デイトレ集計!$B$1,デイトレ集計!AI$1,デイトレ集計!$A40),matsui[商品区分],"株式"))</f>
        <v/>
      </c>
      <c r="AJ40" s="19"/>
      <c r="AK40" s="27"/>
      <c r="AL40" s="27">
        <f ca="1">IF(OR(MONTH(DATE($B$1,AL$1,$A40))&lt;&gt;AL$1,_xlfn.XLOOKUP(DATE($B$1,AL$1,$A40),祝祭日,祝祭日,"XXX",0,1)&lt;&gt;"XXX",WEEKDAY(DATE($B$1,AL$1,$A40),2)&gt;5),"",SUMIFS(matsui[受渡金額],matsui[約定日],DATE(デイトレ集計!$B$1,デイトレ集計!AL$1,デイトレ集計!$A40),matsui[商品区分],"株式"))</f>
        <v>0</v>
      </c>
      <c r="AN40" s="23">
        <f t="shared" ca="1" si="20"/>
        <v>0</v>
      </c>
      <c r="AO40" s="23">
        <f t="shared" ca="1" si="21"/>
        <v>0</v>
      </c>
      <c r="AP40" s="23">
        <f t="shared" ca="1" si="22"/>
        <v>0</v>
      </c>
      <c r="AQ40" s="23">
        <f t="shared" ca="1" si="23"/>
        <v>0</v>
      </c>
      <c r="AR40" s="23">
        <f t="shared" ca="1" si="24"/>
        <v>0</v>
      </c>
      <c r="AS40" s="23">
        <f t="shared" ca="1" si="25"/>
        <v>1400</v>
      </c>
      <c r="AT40" s="23">
        <f t="shared" ca="1" si="26"/>
        <v>-12900</v>
      </c>
      <c r="AU40" s="23">
        <f t="shared" ca="1" si="32"/>
        <v>-12900</v>
      </c>
      <c r="AV40" s="23">
        <f t="shared" ca="1" si="45"/>
        <v>-12900</v>
      </c>
      <c r="AW40" s="23">
        <f t="shared" ca="1" si="46"/>
        <v>-11400</v>
      </c>
      <c r="AX40" s="23">
        <f t="shared" ca="1" si="47"/>
        <v>-9900</v>
      </c>
      <c r="AY40" s="23">
        <f t="shared" ca="1" si="48"/>
        <v>-9900</v>
      </c>
      <c r="BA40" s="23">
        <f t="shared" ca="1" si="44"/>
        <v>0</v>
      </c>
      <c r="BB40" s="23">
        <f t="shared" ca="1" si="33"/>
        <v>0</v>
      </c>
      <c r="BC40" s="23">
        <f t="shared" ca="1" si="34"/>
        <v>0</v>
      </c>
      <c r="BD40" s="23">
        <f t="shared" ca="1" si="35"/>
        <v>0</v>
      </c>
      <c r="BE40" s="23">
        <f t="shared" ca="1" si="36"/>
        <v>0</v>
      </c>
      <c r="BF40" s="23">
        <f t="shared" ca="1" si="37"/>
        <v>1400</v>
      </c>
      <c r="BG40" s="23">
        <f t="shared" ca="1" si="38"/>
        <v>-14300</v>
      </c>
      <c r="BH40" s="23">
        <f t="shared" ca="1" si="39"/>
        <v>0</v>
      </c>
      <c r="BI40" s="23">
        <f t="shared" ca="1" si="40"/>
        <v>0</v>
      </c>
      <c r="BJ40" s="23">
        <f t="shared" ca="1" si="41"/>
        <v>1500</v>
      </c>
      <c r="BK40" s="23">
        <f t="shared" ca="1" si="42"/>
        <v>0</v>
      </c>
      <c r="BL40" s="23">
        <f t="shared" ca="1" si="43"/>
        <v>0</v>
      </c>
      <c r="BN40" s="23" t="str" cm="1">
        <f t="array" aca="1" ref="BN40" ca="1">IF(INDEX($A$1:$AL$46,ROW(),BN$14)&gt;0,INDEX($A$1:$AL$46,ROW(),BN$14),"")</f>
        <v/>
      </c>
      <c r="BO40" s="23" t="str" cm="1">
        <f t="array" aca="1" ref="BO40" ca="1">IF(INDEX($A$1:$AL$46,ROW(),BO$14)&gt;0,INDEX($A$1:$AL$46,ROW(),BO$14),"")</f>
        <v/>
      </c>
      <c r="BP40" s="23" t="str" cm="1">
        <f t="array" aca="1" ref="BP40" ca="1">IF(INDEX($A$1:$AL$46,ROW(),BP$14)&gt;0,INDEX($A$1:$AL$46,ROW(),BP$14),"")</f>
        <v/>
      </c>
      <c r="BQ40" s="23" t="str" cm="1">
        <f t="array" aca="1" ref="BQ40" ca="1">IF(INDEX($A$1:$AL$46,ROW(),BQ$14)&gt;0,INDEX($A$1:$AL$46,ROW(),BQ$14),"")</f>
        <v/>
      </c>
      <c r="BR40" s="23" t="str" cm="1">
        <f t="array" aca="1" ref="BR40" ca="1">IF(INDEX($A$1:$AL$46,ROW(),BR$14)&gt;0,INDEX($A$1:$AL$46,ROW(),BR$14),"")</f>
        <v/>
      </c>
      <c r="BS40" s="23" t="str" cm="1">
        <f t="array" aca="1" ref="BS40" ca="1">IF(INDEX($A$1:$AL$46,ROW(),BS$14)&gt;0,INDEX($A$1:$AL$46,ROW(),BS$14),"")</f>
        <v/>
      </c>
      <c r="BT40" s="23" t="str" cm="1">
        <f t="array" aca="1" ref="BT40" ca="1">IF(INDEX($A$1:$AL$46,ROW(),BT$14)&gt;0,INDEX($A$1:$AL$46,ROW(),BT$14),"")</f>
        <v/>
      </c>
      <c r="BU40" s="23" t="str" cm="1">
        <f t="array" aca="1" ref="BU40" ca="1">IF(INDEX($A$1:$AL$46,ROW(),BU$14)&gt;0,INDEX($A$1:$AL$46,ROW(),BU$14),"")</f>
        <v/>
      </c>
      <c r="BV40" s="23" t="str" cm="1">
        <f t="array" aca="1" ref="BV40" ca="1">IF(INDEX($A$1:$AL$46,ROW(),BV$14)&gt;0,INDEX($A$1:$AL$46,ROW(),BV$14),"")</f>
        <v/>
      </c>
      <c r="BW40" s="23" cm="1">
        <f t="array" aca="1" ref="BW40" ca="1">IF(INDEX($A$1:$AL$46,ROW(),BW$14)&gt;0,INDEX($A$1:$AL$46,ROW(),BW$14),"")</f>
        <v>1500</v>
      </c>
      <c r="BX40" s="23" t="str" cm="1">
        <f t="array" aca="1" ref="BX40" ca="1">IF(INDEX($A$1:$AL$46,ROW(),BX$14)&gt;0,INDEX($A$1:$AL$46,ROW(),BX$14),"")</f>
        <v/>
      </c>
      <c r="BY40" s="23" t="str" cm="1">
        <f t="array" aca="1" ref="BY40" ca="1">IF(INDEX($A$1:$AL$46,ROW(),BY$14)&gt;0,INDEX($A$1:$AL$46,ROW(),BY$14),"")</f>
        <v/>
      </c>
      <c r="CA40" s="23" t="str" cm="1">
        <f t="array" aca="1" ref="CA40" ca="1">IF(INDEX($A$1:$AL$46,ROW(),CA$14)&lt;0,INDEX($A$1:$AL$46,ROW(),CA$14),"")</f>
        <v/>
      </c>
      <c r="CB40" s="23" t="str" cm="1">
        <f t="array" aca="1" ref="CB40" ca="1">IF(INDEX($A$1:$AL$46,ROW(),CB$14)&lt;0,INDEX($A$1:$AL$46,ROW(),CB$14),"")</f>
        <v/>
      </c>
      <c r="CC40" s="23" t="str" cm="1">
        <f t="array" aca="1" ref="CC40" ca="1">IF(INDEX($A$1:$AL$46,ROW(),CC$14)&lt;0,INDEX($A$1:$AL$46,ROW(),CC$14),"")</f>
        <v/>
      </c>
      <c r="CD40" s="23" t="str" cm="1">
        <f t="array" aca="1" ref="CD40" ca="1">IF(INDEX($A$1:$AL$46,ROW(),CD$14)&lt;0,INDEX($A$1:$AL$46,ROW(),CD$14),"")</f>
        <v/>
      </c>
      <c r="CE40" s="23" t="str" cm="1">
        <f t="array" aca="1" ref="CE40" ca="1">IF(INDEX($A$1:$AL$46,ROW(),CE$14)&lt;0,INDEX($A$1:$AL$46,ROW(),CE$14),"")</f>
        <v/>
      </c>
      <c r="CF40" s="23" t="str" cm="1">
        <f t="array" aca="1" ref="CF40" ca="1">IF(INDEX($A$1:$AL$46,ROW(),CF$14)&lt;0,INDEX($A$1:$AL$46,ROW(),CF$14),"")</f>
        <v/>
      </c>
      <c r="CG40" s="23" t="str" cm="1">
        <f t="array" aca="1" ref="CG40" ca="1">IF(INDEX($A$1:$AL$46,ROW(),CG$14)&lt;0,INDEX($A$1:$AL$46,ROW(),CG$14),"")</f>
        <v/>
      </c>
      <c r="CH40" s="23" t="str" cm="1">
        <f t="array" aca="1" ref="CH40" ca="1">IF(INDEX($A$1:$AL$46,ROW(),CH$14)&lt;0,INDEX($A$1:$AL$46,ROW(),CH$14),"")</f>
        <v/>
      </c>
      <c r="CI40" s="23" t="str" cm="1">
        <f t="array" aca="1" ref="CI40" ca="1">IF(INDEX($A$1:$AL$46,ROW(),CI$14)&lt;0,INDEX($A$1:$AL$46,ROW(),CI$14),"")</f>
        <v/>
      </c>
      <c r="CJ40" s="23" t="str" cm="1">
        <f t="array" aca="1" ref="CJ40" ca="1">IF(INDEX($A$1:$AL$46,ROW(),CJ$14)&lt;0,INDEX($A$1:$AL$46,ROW(),CJ$14),"")</f>
        <v/>
      </c>
      <c r="CK40" s="23" t="str" cm="1">
        <f t="array" aca="1" ref="CK40" ca="1">IF(INDEX($A$1:$AL$46,ROW(),CK$14)&lt;0,INDEX($A$1:$AL$46,ROW(),CK$14),"")</f>
        <v/>
      </c>
      <c r="CL40" s="23" t="str" cm="1">
        <f t="array" aca="1" ref="CL40" ca="1">IF(INDEX($A$1:$AL$46,ROW(),CL$14)&lt;0,INDEX($A$1:$AL$46,ROW(),CL$14),"")</f>
        <v/>
      </c>
    </row>
    <row r="41" spans="1:90" s="2" customFormat="1" ht="15.75" x14ac:dyDescent="0.4">
      <c r="A41" s="6">
        <v>26</v>
      </c>
      <c r="B41" s="18">
        <f t="shared" ca="1" si="17"/>
        <v>1500</v>
      </c>
      <c r="C41" s="19"/>
      <c r="D41" s="27"/>
      <c r="E41" s="24">
        <f ca="1">IF(OR(MONTH(DATE($B$1,E$1,$A41))&lt;&gt;E$1,_xlfn.XLOOKUP(DATE($B$1,E$1,$A41),祝祭日,祝祭日,"XXX",0,1)&lt;&gt;"XXX",WEEKDAY(DATE($B$1,E$1,$A41),2)&gt;5),"",SUMIFS(matsui[受渡金額],matsui[約定日],DATE(デイトレ集計!$B$1,デイトレ集計!E$1,デイトレ集計!$A41),matsui[商品区分],"株式"))</f>
        <v>0</v>
      </c>
      <c r="F41" s="19"/>
      <c r="G41" s="27"/>
      <c r="H41" s="24" t="str">
        <f ca="1">IF(OR(MONTH(DATE($B$1,H$1,$A41))&lt;&gt;H$1,_xlfn.XLOOKUP(DATE($B$1,H$1,$A41),祝祭日,祝祭日,"XXX",0,1)&lt;&gt;"XXX",WEEKDAY(DATE($B$1,H$1,$A41),2)&gt;5),"",SUMIFS(matsui[受渡金額],matsui[約定日],DATE(デイトレ集計!$B$1,デイトレ集計!H$1,デイトレ集計!$A41),matsui[商品区分],"株式"))</f>
        <v/>
      </c>
      <c r="I41" s="19"/>
      <c r="J41" s="27"/>
      <c r="K41" s="24" t="str">
        <f ca="1">IF(OR(MONTH(DATE($B$1,K$1,$A41))&lt;&gt;K$1,_xlfn.XLOOKUP(DATE($B$1,K$1,$A41),祝祭日,祝祭日,"XXX",0,1)&lt;&gt;"XXX",WEEKDAY(DATE($B$1,K$1,$A41),2)&gt;5),"",SUMIFS(matsui[受渡金額],matsui[約定日],DATE(デイトレ集計!$B$1,デイトレ集計!K$1,デイトレ集計!$A41),matsui[商品区分],"株式"))</f>
        <v/>
      </c>
      <c r="L41" s="19"/>
      <c r="M41" s="27"/>
      <c r="N41" s="24">
        <f ca="1">IF(OR(MONTH(DATE($B$1,N$1,$A41))&lt;&gt;N$1,_xlfn.XLOOKUP(DATE($B$1,N$1,$A41),祝祭日,祝祭日,"XXX",0,1)&lt;&gt;"XXX",WEEKDAY(DATE($B$1,N$1,$A41),2)&gt;5),"",SUMIFS(matsui[受渡金額],matsui[約定日],DATE(デイトレ集計!$B$1,デイトレ集計!N$1,デイトレ集計!$A41),matsui[商品区分],"株式"))</f>
        <v>0</v>
      </c>
      <c r="O41" s="19"/>
      <c r="P41" s="27"/>
      <c r="Q41" s="24">
        <f ca="1">IF(OR(MONTH(DATE($B$1,Q$1,$A41))&lt;&gt;Q$1,_xlfn.XLOOKUP(DATE($B$1,Q$1,$A41),祝祭日,祝祭日,"XXX",0,1)&lt;&gt;"XXX",WEEKDAY(DATE($B$1,Q$1,$A41),2)&gt;5),"",SUMIFS(matsui[受渡金額],matsui[約定日],DATE(デイトレ集計!$B$1,デイトレ集計!Q$1,デイトレ集計!$A41),matsui[商品区分],"株式"))</f>
        <v>0</v>
      </c>
      <c r="R41" s="19"/>
      <c r="S41" s="27"/>
      <c r="T41" s="24">
        <f ca="1">IF(OR(MONTH(DATE($B$1,T$1,$A41))&lt;&gt;T$1,_xlfn.XLOOKUP(DATE($B$1,T$1,$A41),祝祭日,祝祭日,"XXX",0,1)&lt;&gt;"XXX",WEEKDAY(DATE($B$1,T$1,$A41),2)&gt;5),"",SUMIFS(matsui[受渡金額],matsui[約定日],DATE(デイトレ集計!$B$1,デイトレ集計!T$1,デイトレ集計!$A41),matsui[商品区分],"株式"))</f>
        <v>0</v>
      </c>
      <c r="U41" s="19"/>
      <c r="V41" s="27"/>
      <c r="W41" s="24">
        <f ca="1">IF(OR(MONTH(DATE($B$1,W$1,$A41))&lt;&gt;W$1,_xlfn.XLOOKUP(DATE($B$1,W$1,$A41),祝祭日,祝祭日,"XXX",0,1)&lt;&gt;"XXX",WEEKDAY(DATE($B$1,W$1,$A41),2)&gt;5),"",SUMIFS(matsui[受渡金額],matsui[約定日],DATE(デイトレ集計!$B$1,デイトレ集計!W$1,デイトレ集計!$A41),matsui[商品区分],"株式"))</f>
        <v>0</v>
      </c>
      <c r="X41" s="19"/>
      <c r="Y41" s="27"/>
      <c r="Z41" s="24" t="str">
        <f ca="1">IF(OR(MONTH(DATE($B$1,Z$1,$A41))&lt;&gt;Z$1,_xlfn.XLOOKUP(DATE($B$1,Z$1,$A41),祝祭日,祝祭日,"XXX",0,1)&lt;&gt;"XXX",WEEKDAY(DATE($B$1,Z$1,$A41),2)&gt;5),"",SUMIFS(matsui[受渡金額],matsui[約定日],DATE(デイトレ集計!$B$1,デイトレ集計!Z$1,デイトレ集計!$A41),matsui[商品区分],"株式"))</f>
        <v/>
      </c>
      <c r="AA41" s="19"/>
      <c r="AB41" s="27"/>
      <c r="AC41" s="24">
        <f ca="1">IF(OR(MONTH(DATE($B$1,AC$1,$A41))&lt;&gt;AC$1,_xlfn.XLOOKUP(DATE($B$1,AC$1,$A41),祝祭日,祝祭日,"XXX",0,1)&lt;&gt;"XXX",WEEKDAY(DATE($B$1,AC$1,$A41),2)&gt;5),"",SUMIFS(matsui[受渡金額],matsui[約定日],DATE(デイトレ集計!$B$1,デイトレ集計!AC$1,デイトレ集計!$A41),matsui[商品区分],"株式"))</f>
        <v>0</v>
      </c>
      <c r="AD41" s="19"/>
      <c r="AE41" s="27"/>
      <c r="AF41" s="24">
        <f ca="1">IF(OR(MONTH(DATE($B$1,AF$1,$A41))&lt;&gt;AF$1,_xlfn.XLOOKUP(DATE($B$1,AF$1,$A41),祝祭日,祝祭日,"XXX",0,1)&lt;&gt;"XXX",WEEKDAY(DATE($B$1,AF$1,$A41),2)&gt;5),"",SUMIFS(matsui[受渡金額],matsui[約定日],DATE(デイトレ集計!$B$1,デイトレ集計!AF$1,デイトレ集計!$A41),matsui[商品区分],"株式"))</f>
        <v>1500</v>
      </c>
      <c r="AG41" s="19"/>
      <c r="AH41" s="27"/>
      <c r="AI41" s="24" t="str">
        <f ca="1">IF(OR(MONTH(DATE($B$1,AI$1,$A41))&lt;&gt;AI$1,_xlfn.XLOOKUP(DATE($B$1,AI$1,$A41),祝祭日,祝祭日,"XXX",0,1)&lt;&gt;"XXX",WEEKDAY(DATE($B$1,AI$1,$A41),2)&gt;5),"",SUMIFS(matsui[受渡金額],matsui[約定日],DATE(デイトレ集計!$B$1,デイトレ集計!AI$1,デイトレ集計!$A41),matsui[商品区分],"株式"))</f>
        <v/>
      </c>
      <c r="AJ41" s="19"/>
      <c r="AK41" s="27"/>
      <c r="AL41" s="27">
        <f ca="1">IF(OR(MONTH(DATE($B$1,AL$1,$A41))&lt;&gt;AL$1,_xlfn.XLOOKUP(DATE($B$1,AL$1,$A41),祝祭日,祝祭日,"XXX",0,1)&lt;&gt;"XXX",WEEKDAY(DATE($B$1,AL$1,$A41),2)&gt;5),"",SUMIFS(matsui[受渡金額],matsui[約定日],DATE(デイトレ集計!$B$1,デイトレ集計!AL$1,デイトレ集計!$A41),matsui[商品区分],"株式"))</f>
        <v>0</v>
      </c>
      <c r="AN41" s="23">
        <f t="shared" ca="1" si="20"/>
        <v>0</v>
      </c>
      <c r="AO41" s="23">
        <f t="shared" ca="1" si="21"/>
        <v>0</v>
      </c>
      <c r="AP41" s="23">
        <f t="shared" ca="1" si="22"/>
        <v>0</v>
      </c>
      <c r="AQ41" s="23">
        <f t="shared" ca="1" si="23"/>
        <v>0</v>
      </c>
      <c r="AR41" s="23">
        <f t="shared" ca="1" si="24"/>
        <v>0</v>
      </c>
      <c r="AS41" s="23">
        <f t="shared" ca="1" si="25"/>
        <v>1400</v>
      </c>
      <c r="AT41" s="23">
        <f t="shared" ca="1" si="26"/>
        <v>-12900</v>
      </c>
      <c r="AU41" s="23">
        <f t="shared" ca="1" si="32"/>
        <v>-12900</v>
      </c>
      <c r="AV41" s="23">
        <f t="shared" ca="1" si="45"/>
        <v>-12900</v>
      </c>
      <c r="AW41" s="23">
        <f t="shared" ca="1" si="46"/>
        <v>-9900</v>
      </c>
      <c r="AX41" s="23">
        <f t="shared" ca="1" si="47"/>
        <v>-9900</v>
      </c>
      <c r="AY41" s="23">
        <f t="shared" ca="1" si="48"/>
        <v>-9900</v>
      </c>
      <c r="BA41" s="23">
        <f t="shared" ca="1" si="44"/>
        <v>0</v>
      </c>
      <c r="BB41" s="23">
        <f t="shared" ca="1" si="33"/>
        <v>0</v>
      </c>
      <c r="BC41" s="23">
        <f t="shared" ca="1" si="34"/>
        <v>0</v>
      </c>
      <c r="BD41" s="23">
        <f t="shared" ca="1" si="35"/>
        <v>0</v>
      </c>
      <c r="BE41" s="23">
        <f t="shared" ca="1" si="36"/>
        <v>0</v>
      </c>
      <c r="BF41" s="23">
        <f t="shared" ca="1" si="37"/>
        <v>1400</v>
      </c>
      <c r="BG41" s="23">
        <f t="shared" ca="1" si="38"/>
        <v>-14300</v>
      </c>
      <c r="BH41" s="23">
        <f t="shared" ca="1" si="39"/>
        <v>0</v>
      </c>
      <c r="BI41" s="23">
        <f t="shared" ca="1" si="40"/>
        <v>0</v>
      </c>
      <c r="BJ41" s="23">
        <f t="shared" ca="1" si="41"/>
        <v>3000</v>
      </c>
      <c r="BK41" s="23">
        <f t="shared" ca="1" si="42"/>
        <v>0</v>
      </c>
      <c r="BL41" s="23">
        <f t="shared" ca="1" si="43"/>
        <v>0</v>
      </c>
      <c r="BN41" s="23" t="str" cm="1">
        <f t="array" aca="1" ref="BN41" ca="1">IF(INDEX($A$1:$AL$46,ROW(),BN$14)&gt;0,INDEX($A$1:$AL$46,ROW(),BN$14),"")</f>
        <v/>
      </c>
      <c r="BO41" s="23" t="str" cm="1">
        <f t="array" aca="1" ref="BO41" ca="1">IF(INDEX($A$1:$AL$46,ROW(),BO$14)&gt;0,INDEX($A$1:$AL$46,ROW(),BO$14),"")</f>
        <v/>
      </c>
      <c r="BP41" s="23" t="str" cm="1">
        <f t="array" aca="1" ref="BP41" ca="1">IF(INDEX($A$1:$AL$46,ROW(),BP$14)&gt;0,INDEX($A$1:$AL$46,ROW(),BP$14),"")</f>
        <v/>
      </c>
      <c r="BQ41" s="23" t="str" cm="1">
        <f t="array" aca="1" ref="BQ41" ca="1">IF(INDEX($A$1:$AL$46,ROW(),BQ$14)&gt;0,INDEX($A$1:$AL$46,ROW(),BQ$14),"")</f>
        <v/>
      </c>
      <c r="BR41" s="23" t="str" cm="1">
        <f t="array" aca="1" ref="BR41" ca="1">IF(INDEX($A$1:$AL$46,ROW(),BR$14)&gt;0,INDEX($A$1:$AL$46,ROW(),BR$14),"")</f>
        <v/>
      </c>
      <c r="BS41" s="23" t="str" cm="1">
        <f t="array" aca="1" ref="BS41" ca="1">IF(INDEX($A$1:$AL$46,ROW(),BS$14)&gt;0,INDEX($A$1:$AL$46,ROW(),BS$14),"")</f>
        <v/>
      </c>
      <c r="BT41" s="23" t="str" cm="1">
        <f t="array" aca="1" ref="BT41" ca="1">IF(INDEX($A$1:$AL$46,ROW(),BT$14)&gt;0,INDEX($A$1:$AL$46,ROW(),BT$14),"")</f>
        <v/>
      </c>
      <c r="BU41" s="23" t="str" cm="1">
        <f t="array" aca="1" ref="BU41" ca="1">IF(INDEX($A$1:$AL$46,ROW(),BU$14)&gt;0,INDEX($A$1:$AL$46,ROW(),BU$14),"")</f>
        <v/>
      </c>
      <c r="BV41" s="23" t="str" cm="1">
        <f t="array" aca="1" ref="BV41" ca="1">IF(INDEX($A$1:$AL$46,ROW(),BV$14)&gt;0,INDEX($A$1:$AL$46,ROW(),BV$14),"")</f>
        <v/>
      </c>
      <c r="BW41" s="23" cm="1">
        <f t="array" aca="1" ref="BW41" ca="1">IF(INDEX($A$1:$AL$46,ROW(),BW$14)&gt;0,INDEX($A$1:$AL$46,ROW(),BW$14),"")</f>
        <v>1500</v>
      </c>
      <c r="BX41" s="23" t="str" cm="1">
        <f t="array" aca="1" ref="BX41" ca="1">IF(INDEX($A$1:$AL$46,ROW(),BX$14)&gt;0,INDEX($A$1:$AL$46,ROW(),BX$14),"")</f>
        <v/>
      </c>
      <c r="BY41" s="23" t="str" cm="1">
        <f t="array" aca="1" ref="BY41" ca="1">IF(INDEX($A$1:$AL$46,ROW(),BY$14)&gt;0,INDEX($A$1:$AL$46,ROW(),BY$14),"")</f>
        <v/>
      </c>
      <c r="CA41" s="23" t="str" cm="1">
        <f t="array" aca="1" ref="CA41" ca="1">IF(INDEX($A$1:$AL$46,ROW(),CA$14)&lt;0,INDEX($A$1:$AL$46,ROW(),CA$14),"")</f>
        <v/>
      </c>
      <c r="CB41" s="23" t="str" cm="1">
        <f t="array" aca="1" ref="CB41" ca="1">IF(INDEX($A$1:$AL$46,ROW(),CB$14)&lt;0,INDEX($A$1:$AL$46,ROW(),CB$14),"")</f>
        <v/>
      </c>
      <c r="CC41" s="23" t="str" cm="1">
        <f t="array" aca="1" ref="CC41" ca="1">IF(INDEX($A$1:$AL$46,ROW(),CC$14)&lt;0,INDEX($A$1:$AL$46,ROW(),CC$14),"")</f>
        <v/>
      </c>
      <c r="CD41" s="23" t="str" cm="1">
        <f t="array" aca="1" ref="CD41" ca="1">IF(INDEX($A$1:$AL$46,ROW(),CD$14)&lt;0,INDEX($A$1:$AL$46,ROW(),CD$14),"")</f>
        <v/>
      </c>
      <c r="CE41" s="23" t="str" cm="1">
        <f t="array" aca="1" ref="CE41" ca="1">IF(INDEX($A$1:$AL$46,ROW(),CE$14)&lt;0,INDEX($A$1:$AL$46,ROW(),CE$14),"")</f>
        <v/>
      </c>
      <c r="CF41" s="23" t="str" cm="1">
        <f t="array" aca="1" ref="CF41" ca="1">IF(INDEX($A$1:$AL$46,ROW(),CF$14)&lt;0,INDEX($A$1:$AL$46,ROW(),CF$14),"")</f>
        <v/>
      </c>
      <c r="CG41" s="23" t="str" cm="1">
        <f t="array" aca="1" ref="CG41" ca="1">IF(INDEX($A$1:$AL$46,ROW(),CG$14)&lt;0,INDEX($A$1:$AL$46,ROW(),CG$14),"")</f>
        <v/>
      </c>
      <c r="CH41" s="23" t="str" cm="1">
        <f t="array" aca="1" ref="CH41" ca="1">IF(INDEX($A$1:$AL$46,ROW(),CH$14)&lt;0,INDEX($A$1:$AL$46,ROW(),CH$14),"")</f>
        <v/>
      </c>
      <c r="CI41" s="23" t="str" cm="1">
        <f t="array" aca="1" ref="CI41" ca="1">IF(INDEX($A$1:$AL$46,ROW(),CI$14)&lt;0,INDEX($A$1:$AL$46,ROW(),CI$14),"")</f>
        <v/>
      </c>
      <c r="CJ41" s="23" t="str" cm="1">
        <f t="array" aca="1" ref="CJ41" ca="1">IF(INDEX($A$1:$AL$46,ROW(),CJ$14)&lt;0,INDEX($A$1:$AL$46,ROW(),CJ$14),"")</f>
        <v/>
      </c>
      <c r="CK41" s="23" t="str" cm="1">
        <f t="array" aca="1" ref="CK41" ca="1">IF(INDEX($A$1:$AL$46,ROW(),CK$14)&lt;0,INDEX($A$1:$AL$46,ROW(),CK$14),"")</f>
        <v/>
      </c>
      <c r="CL41" s="23" t="str" cm="1">
        <f t="array" aca="1" ref="CL41" ca="1">IF(INDEX($A$1:$AL$46,ROW(),CL$14)&lt;0,INDEX($A$1:$AL$46,ROW(),CL$14),"")</f>
        <v/>
      </c>
    </row>
    <row r="42" spans="1:90" s="2" customFormat="1" ht="15.75" x14ac:dyDescent="0.4">
      <c r="A42" s="6">
        <v>27</v>
      </c>
      <c r="B42" s="18">
        <f t="shared" ca="1" si="17"/>
        <v>0</v>
      </c>
      <c r="C42" s="19"/>
      <c r="D42" s="27"/>
      <c r="E42" s="24">
        <f ca="1">IF(OR(MONTH(DATE($B$1,E$1,$A42))&lt;&gt;E$1,_xlfn.XLOOKUP(DATE($B$1,E$1,$A42),祝祭日,祝祭日,"XXX",0,1)&lt;&gt;"XXX",WEEKDAY(DATE($B$1,E$1,$A42),2)&gt;5),"",SUMIFS(matsui[受渡金額],matsui[約定日],DATE(デイトレ集計!$B$1,デイトレ集計!E$1,デイトレ集計!$A42),matsui[商品区分],"株式"))</f>
        <v>0</v>
      </c>
      <c r="F42" s="19"/>
      <c r="G42" s="27"/>
      <c r="H42" s="24">
        <f ca="1">IF(OR(MONTH(DATE($B$1,H$1,$A42))&lt;&gt;H$1,_xlfn.XLOOKUP(DATE($B$1,H$1,$A42),祝祭日,祝祭日,"XXX",0,1)&lt;&gt;"XXX",WEEKDAY(DATE($B$1,H$1,$A42),2)&gt;5),"",SUMIFS(matsui[受渡金額],matsui[約定日],DATE(デイトレ集計!$B$1,デイトレ集計!H$1,デイトレ集計!$A42),matsui[商品区分],"株式"))</f>
        <v>0</v>
      </c>
      <c r="I42" s="19"/>
      <c r="J42" s="27"/>
      <c r="K42" s="24">
        <f ca="1">IF(OR(MONTH(DATE($B$1,K$1,$A42))&lt;&gt;K$1,_xlfn.XLOOKUP(DATE($B$1,K$1,$A42),祝祭日,祝祭日,"XXX",0,1)&lt;&gt;"XXX",WEEKDAY(DATE($B$1,K$1,$A42),2)&gt;5),"",SUMIFS(matsui[受渡金額],matsui[約定日],DATE(デイトレ集計!$B$1,デイトレ集計!K$1,デイトレ集計!$A42),matsui[商品区分],"株式"))</f>
        <v>0</v>
      </c>
      <c r="L42" s="19"/>
      <c r="M42" s="27"/>
      <c r="N42" s="24">
        <f ca="1">IF(OR(MONTH(DATE($B$1,N$1,$A42))&lt;&gt;N$1,_xlfn.XLOOKUP(DATE($B$1,N$1,$A42),祝祭日,祝祭日,"XXX",0,1)&lt;&gt;"XXX",WEEKDAY(DATE($B$1,N$1,$A42),2)&gt;5),"",SUMIFS(matsui[受渡金額],matsui[約定日],DATE(デイトレ集計!$B$1,デイトレ集計!N$1,デイトレ集計!$A42),matsui[商品区分],"株式"))</f>
        <v>0</v>
      </c>
      <c r="O42" s="19"/>
      <c r="P42" s="27"/>
      <c r="Q42" s="24" t="str">
        <f ca="1">IF(OR(MONTH(DATE($B$1,Q$1,$A42))&lt;&gt;Q$1,_xlfn.XLOOKUP(DATE($B$1,Q$1,$A42),祝祭日,祝祭日,"XXX",0,1)&lt;&gt;"XXX",WEEKDAY(DATE($B$1,Q$1,$A42),2)&gt;5),"",SUMIFS(matsui[受渡金額],matsui[約定日],DATE(デイトレ集計!$B$1,デイトレ集計!Q$1,デイトレ集計!$A42),matsui[商品区分],"株式"))</f>
        <v/>
      </c>
      <c r="R42" s="19"/>
      <c r="S42" s="27"/>
      <c r="T42" s="24">
        <f ca="1">IF(OR(MONTH(DATE($B$1,T$1,$A42))&lt;&gt;T$1,_xlfn.XLOOKUP(DATE($B$1,T$1,$A42),祝祭日,祝祭日,"XXX",0,1)&lt;&gt;"XXX",WEEKDAY(DATE($B$1,T$1,$A42),2)&gt;5),"",SUMIFS(matsui[受渡金額],matsui[約定日],DATE(デイトレ集計!$B$1,デイトレ集計!T$1,デイトレ集計!$A42),matsui[商品区分],"株式"))</f>
        <v>0</v>
      </c>
      <c r="U42" s="19"/>
      <c r="V42" s="27"/>
      <c r="W42" s="24">
        <f ca="1">IF(OR(MONTH(DATE($B$1,W$1,$A42))&lt;&gt;W$1,_xlfn.XLOOKUP(DATE($B$1,W$1,$A42),祝祭日,祝祭日,"XXX",0,1)&lt;&gt;"XXX",WEEKDAY(DATE($B$1,W$1,$A42),2)&gt;5),"",SUMIFS(matsui[受渡金額],matsui[約定日],DATE(デイトレ集計!$B$1,デイトレ集計!W$1,デイトレ集計!$A42),matsui[商品区分],"株式"))</f>
        <v>0</v>
      </c>
      <c r="X42" s="19"/>
      <c r="Y42" s="27"/>
      <c r="Z42" s="24" t="str">
        <f ca="1">IF(OR(MONTH(DATE($B$1,Z$1,$A42))&lt;&gt;Z$1,_xlfn.XLOOKUP(DATE($B$1,Z$1,$A42),祝祭日,祝祭日,"XXX",0,1)&lt;&gt;"XXX",WEEKDAY(DATE($B$1,Z$1,$A42),2)&gt;5),"",SUMIFS(matsui[受渡金額],matsui[約定日],DATE(デイトレ集計!$B$1,デイトレ集計!Z$1,デイトレ集計!$A42),matsui[商品区分],"株式"))</f>
        <v/>
      </c>
      <c r="AA42" s="19"/>
      <c r="AB42" s="27"/>
      <c r="AC42" s="24">
        <f ca="1">IF(OR(MONTH(DATE($B$1,AC$1,$A42))&lt;&gt;AC$1,_xlfn.XLOOKUP(DATE($B$1,AC$1,$A42),祝祭日,祝祭日,"XXX",0,1)&lt;&gt;"XXX",WEEKDAY(DATE($B$1,AC$1,$A42),2)&gt;5),"",SUMIFS(matsui[受渡金額],matsui[約定日],DATE(デイトレ集計!$B$1,デイトレ集計!AC$1,デイトレ集計!$A42),matsui[商品区分],"株式"))</f>
        <v>0</v>
      </c>
      <c r="AD42" s="19"/>
      <c r="AE42" s="27"/>
      <c r="AF42" s="24">
        <f ca="1">IF(OR(MONTH(DATE($B$1,AF$1,$A42))&lt;&gt;AF$1,_xlfn.XLOOKUP(DATE($B$1,AF$1,$A42),祝祭日,祝祭日,"XXX",0,1)&lt;&gt;"XXX",WEEKDAY(DATE($B$1,AF$1,$A42),2)&gt;5),"",SUMIFS(matsui[受渡金額],matsui[約定日],DATE(デイトレ集計!$B$1,デイトレ集計!AF$1,デイトレ集計!$A42),matsui[商品区分],"株式"))</f>
        <v>0</v>
      </c>
      <c r="AG42" s="19"/>
      <c r="AH42" s="27"/>
      <c r="AI42" s="24">
        <f ca="1">IF(OR(MONTH(DATE($B$1,AI$1,$A42))&lt;&gt;AI$1,_xlfn.XLOOKUP(DATE($B$1,AI$1,$A42),祝祭日,祝祭日,"XXX",0,1)&lt;&gt;"XXX",WEEKDAY(DATE($B$1,AI$1,$A42),2)&gt;5),"",SUMIFS(matsui[受渡金額],matsui[約定日],DATE(デイトレ集計!$B$1,デイトレ集計!AI$1,デイトレ集計!$A42),matsui[商品区分],"株式"))</f>
        <v>0</v>
      </c>
      <c r="AJ42" s="19"/>
      <c r="AK42" s="27"/>
      <c r="AL42" s="27">
        <f ca="1">IF(OR(MONTH(DATE($B$1,AL$1,$A42))&lt;&gt;AL$1,_xlfn.XLOOKUP(DATE($B$1,AL$1,$A42),祝祭日,祝祭日,"XXX",0,1)&lt;&gt;"XXX",WEEKDAY(DATE($B$1,AL$1,$A42),2)&gt;5),"",SUMIFS(matsui[受渡金額],matsui[約定日],DATE(デイトレ集計!$B$1,デイトレ集計!AL$1,デイトレ集計!$A42),matsui[商品区分],"株式"))</f>
        <v>0</v>
      </c>
      <c r="AN42" s="23">
        <f t="shared" ca="1" si="20"/>
        <v>0</v>
      </c>
      <c r="AO42" s="23">
        <f t="shared" ca="1" si="21"/>
        <v>0</v>
      </c>
      <c r="AP42" s="23">
        <f t="shared" ca="1" si="22"/>
        <v>0</v>
      </c>
      <c r="AQ42" s="23">
        <f t="shared" ca="1" si="23"/>
        <v>0</v>
      </c>
      <c r="AR42" s="23">
        <f t="shared" ca="1" si="24"/>
        <v>0</v>
      </c>
      <c r="AS42" s="23">
        <f t="shared" ca="1" si="25"/>
        <v>1400</v>
      </c>
      <c r="AT42" s="23">
        <f t="shared" ca="1" si="26"/>
        <v>-12900</v>
      </c>
      <c r="AU42" s="23">
        <f t="shared" ca="1" si="32"/>
        <v>-12900</v>
      </c>
      <c r="AV42" s="23">
        <f t="shared" ca="1" si="45"/>
        <v>-12900</v>
      </c>
      <c r="AW42" s="23">
        <f t="shared" ca="1" si="46"/>
        <v>-9900</v>
      </c>
      <c r="AX42" s="23">
        <f t="shared" ca="1" si="47"/>
        <v>-9900</v>
      </c>
      <c r="AY42" s="23">
        <f t="shared" ca="1" si="48"/>
        <v>-9900</v>
      </c>
      <c r="BA42" s="23">
        <f t="shared" ca="1" si="44"/>
        <v>0</v>
      </c>
      <c r="BB42" s="23">
        <f t="shared" ca="1" si="33"/>
        <v>0</v>
      </c>
      <c r="BC42" s="23">
        <f t="shared" ca="1" si="34"/>
        <v>0</v>
      </c>
      <c r="BD42" s="23">
        <f t="shared" ca="1" si="35"/>
        <v>0</v>
      </c>
      <c r="BE42" s="23">
        <f t="shared" ca="1" si="36"/>
        <v>0</v>
      </c>
      <c r="BF42" s="23">
        <f t="shared" ca="1" si="37"/>
        <v>1400</v>
      </c>
      <c r="BG42" s="23">
        <f t="shared" ca="1" si="38"/>
        <v>-14300</v>
      </c>
      <c r="BH42" s="23">
        <f t="shared" ca="1" si="39"/>
        <v>0</v>
      </c>
      <c r="BI42" s="23">
        <f t="shared" ca="1" si="40"/>
        <v>0</v>
      </c>
      <c r="BJ42" s="23">
        <f t="shared" ca="1" si="41"/>
        <v>3000</v>
      </c>
      <c r="BK42" s="23">
        <f t="shared" ca="1" si="42"/>
        <v>0</v>
      </c>
      <c r="BL42" s="23">
        <f t="shared" ca="1" si="43"/>
        <v>0</v>
      </c>
      <c r="BN42" s="23" t="str" cm="1">
        <f t="array" aca="1" ref="BN42" ca="1">IF(INDEX($A$1:$AL$46,ROW(),BN$14)&gt;0,INDEX($A$1:$AL$46,ROW(),BN$14),"")</f>
        <v/>
      </c>
      <c r="BO42" s="23" t="str" cm="1">
        <f t="array" aca="1" ref="BO42" ca="1">IF(INDEX($A$1:$AL$46,ROW(),BO$14)&gt;0,INDEX($A$1:$AL$46,ROW(),BO$14),"")</f>
        <v/>
      </c>
      <c r="BP42" s="23" t="str" cm="1">
        <f t="array" aca="1" ref="BP42" ca="1">IF(INDEX($A$1:$AL$46,ROW(),BP$14)&gt;0,INDEX($A$1:$AL$46,ROW(),BP$14),"")</f>
        <v/>
      </c>
      <c r="BQ42" s="23" t="str" cm="1">
        <f t="array" aca="1" ref="BQ42" ca="1">IF(INDEX($A$1:$AL$46,ROW(),BQ$14)&gt;0,INDEX($A$1:$AL$46,ROW(),BQ$14),"")</f>
        <v/>
      </c>
      <c r="BR42" s="23" t="str" cm="1">
        <f t="array" aca="1" ref="BR42" ca="1">IF(INDEX($A$1:$AL$46,ROW(),BR$14)&gt;0,INDEX($A$1:$AL$46,ROW(),BR$14),"")</f>
        <v/>
      </c>
      <c r="BS42" s="23" t="str" cm="1">
        <f t="array" aca="1" ref="BS42" ca="1">IF(INDEX($A$1:$AL$46,ROW(),BS$14)&gt;0,INDEX($A$1:$AL$46,ROW(),BS$14),"")</f>
        <v/>
      </c>
      <c r="BT42" s="23" t="str" cm="1">
        <f t="array" aca="1" ref="BT42" ca="1">IF(INDEX($A$1:$AL$46,ROW(),BT$14)&gt;0,INDEX($A$1:$AL$46,ROW(),BT$14),"")</f>
        <v/>
      </c>
      <c r="BU42" s="23" t="str" cm="1">
        <f t="array" aca="1" ref="BU42" ca="1">IF(INDEX($A$1:$AL$46,ROW(),BU$14)&gt;0,INDEX($A$1:$AL$46,ROW(),BU$14),"")</f>
        <v/>
      </c>
      <c r="BV42" s="23" t="str" cm="1">
        <f t="array" aca="1" ref="BV42" ca="1">IF(INDEX($A$1:$AL$46,ROW(),BV$14)&gt;0,INDEX($A$1:$AL$46,ROW(),BV$14),"")</f>
        <v/>
      </c>
      <c r="BW42" s="23" t="str" cm="1">
        <f t="array" aca="1" ref="BW42" ca="1">IF(INDEX($A$1:$AL$46,ROW(),BW$14)&gt;0,INDEX($A$1:$AL$46,ROW(),BW$14),"")</f>
        <v/>
      </c>
      <c r="BX42" s="23" t="str" cm="1">
        <f t="array" aca="1" ref="BX42" ca="1">IF(INDEX($A$1:$AL$46,ROW(),BX$14)&gt;0,INDEX($A$1:$AL$46,ROW(),BX$14),"")</f>
        <v/>
      </c>
      <c r="BY42" s="23" t="str" cm="1">
        <f t="array" aca="1" ref="BY42" ca="1">IF(INDEX($A$1:$AL$46,ROW(),BY$14)&gt;0,INDEX($A$1:$AL$46,ROW(),BY$14),"")</f>
        <v/>
      </c>
      <c r="CA42" s="23" t="str" cm="1">
        <f t="array" aca="1" ref="CA42" ca="1">IF(INDEX($A$1:$AL$46,ROW(),CA$14)&lt;0,INDEX($A$1:$AL$46,ROW(),CA$14),"")</f>
        <v/>
      </c>
      <c r="CB42" s="23" t="str" cm="1">
        <f t="array" aca="1" ref="CB42" ca="1">IF(INDEX($A$1:$AL$46,ROW(),CB$14)&lt;0,INDEX($A$1:$AL$46,ROW(),CB$14),"")</f>
        <v/>
      </c>
      <c r="CC42" s="23" t="str" cm="1">
        <f t="array" aca="1" ref="CC42" ca="1">IF(INDEX($A$1:$AL$46,ROW(),CC$14)&lt;0,INDEX($A$1:$AL$46,ROW(),CC$14),"")</f>
        <v/>
      </c>
      <c r="CD42" s="23" t="str" cm="1">
        <f t="array" aca="1" ref="CD42" ca="1">IF(INDEX($A$1:$AL$46,ROW(),CD$14)&lt;0,INDEX($A$1:$AL$46,ROW(),CD$14),"")</f>
        <v/>
      </c>
      <c r="CE42" s="23" t="str" cm="1">
        <f t="array" aca="1" ref="CE42" ca="1">IF(INDEX($A$1:$AL$46,ROW(),CE$14)&lt;0,INDEX($A$1:$AL$46,ROW(),CE$14),"")</f>
        <v/>
      </c>
      <c r="CF42" s="23" t="str" cm="1">
        <f t="array" aca="1" ref="CF42" ca="1">IF(INDEX($A$1:$AL$46,ROW(),CF$14)&lt;0,INDEX($A$1:$AL$46,ROW(),CF$14),"")</f>
        <v/>
      </c>
      <c r="CG42" s="23" t="str" cm="1">
        <f t="array" aca="1" ref="CG42" ca="1">IF(INDEX($A$1:$AL$46,ROW(),CG$14)&lt;0,INDEX($A$1:$AL$46,ROW(),CG$14),"")</f>
        <v/>
      </c>
      <c r="CH42" s="23" t="str" cm="1">
        <f t="array" aca="1" ref="CH42" ca="1">IF(INDEX($A$1:$AL$46,ROW(),CH$14)&lt;0,INDEX($A$1:$AL$46,ROW(),CH$14),"")</f>
        <v/>
      </c>
      <c r="CI42" s="23" t="str" cm="1">
        <f t="array" aca="1" ref="CI42" ca="1">IF(INDEX($A$1:$AL$46,ROW(),CI$14)&lt;0,INDEX($A$1:$AL$46,ROW(),CI$14),"")</f>
        <v/>
      </c>
      <c r="CJ42" s="23" t="str" cm="1">
        <f t="array" aca="1" ref="CJ42" ca="1">IF(INDEX($A$1:$AL$46,ROW(),CJ$14)&lt;0,INDEX($A$1:$AL$46,ROW(),CJ$14),"")</f>
        <v/>
      </c>
      <c r="CK42" s="23" t="str" cm="1">
        <f t="array" aca="1" ref="CK42" ca="1">IF(INDEX($A$1:$AL$46,ROW(),CK$14)&lt;0,INDEX($A$1:$AL$46,ROW(),CK$14),"")</f>
        <v/>
      </c>
      <c r="CL42" s="23" t="str" cm="1">
        <f t="array" aca="1" ref="CL42" ca="1">IF(INDEX($A$1:$AL$46,ROW(),CL$14)&lt;0,INDEX($A$1:$AL$46,ROW(),CL$14),"")</f>
        <v/>
      </c>
    </row>
    <row r="43" spans="1:90" s="2" customFormat="1" ht="15.75" x14ac:dyDescent="0.4">
      <c r="A43" s="6">
        <v>28</v>
      </c>
      <c r="B43" s="18">
        <f t="shared" ca="1" si="17"/>
        <v>0</v>
      </c>
      <c r="C43" s="19"/>
      <c r="D43" s="27"/>
      <c r="E43" s="24" t="str">
        <f ca="1">IF(OR(MONTH(DATE($B$1,E$1,$A43))&lt;&gt;E$1,_xlfn.XLOOKUP(DATE($B$1,E$1,$A43),祝祭日,祝祭日,"XXX",0,1)&lt;&gt;"XXX",WEEKDAY(DATE($B$1,E$1,$A43),2)&gt;5),"",SUMIFS(matsui[受渡金額],matsui[約定日],DATE(デイトレ集計!$B$1,デイトレ集計!E$1,デイトレ集計!$A43),matsui[商品区分],"株式"))</f>
        <v/>
      </c>
      <c r="F43" s="19"/>
      <c r="G43" s="27"/>
      <c r="H43" s="24">
        <f ca="1">IF(OR(MONTH(DATE($B$1,H$1,$A43))&lt;&gt;H$1,_xlfn.XLOOKUP(DATE($B$1,H$1,$A43),祝祭日,祝祭日,"XXX",0,1)&lt;&gt;"XXX",WEEKDAY(DATE($B$1,H$1,$A43),2)&gt;5),"",SUMIFS(matsui[受渡金額],matsui[約定日],DATE(デイトレ集計!$B$1,デイトレ集計!H$1,デイトレ集計!$A43),matsui[商品区分],"株式"))</f>
        <v>0</v>
      </c>
      <c r="I43" s="19"/>
      <c r="J43" s="27"/>
      <c r="K43" s="24">
        <f ca="1">IF(OR(MONTH(DATE($B$1,K$1,$A43))&lt;&gt;K$1,_xlfn.XLOOKUP(DATE($B$1,K$1,$A43),祝祭日,祝祭日,"XXX",0,1)&lt;&gt;"XXX",WEEKDAY(DATE($B$1,K$1,$A43),2)&gt;5),"",SUMIFS(matsui[受渡金額],matsui[約定日],DATE(デイトレ集計!$B$1,デイトレ集計!K$1,デイトレ集計!$A43),matsui[商品区分],"株式"))</f>
        <v>0</v>
      </c>
      <c r="L43" s="19"/>
      <c r="M43" s="27"/>
      <c r="N43" s="24">
        <f ca="1">IF(OR(MONTH(DATE($B$1,N$1,$A43))&lt;&gt;N$1,_xlfn.XLOOKUP(DATE($B$1,N$1,$A43),祝祭日,祝祭日,"XXX",0,1)&lt;&gt;"XXX",WEEKDAY(DATE($B$1,N$1,$A43),2)&gt;5),"",SUMIFS(matsui[受渡金額],matsui[約定日],DATE(デイトレ集計!$B$1,デイトレ集計!N$1,デイトレ集計!$A43),matsui[商品区分],"株式"))</f>
        <v>0</v>
      </c>
      <c r="O43" s="19"/>
      <c r="P43" s="27"/>
      <c r="Q43" s="24" t="str">
        <f ca="1">IF(OR(MONTH(DATE($B$1,Q$1,$A43))&lt;&gt;Q$1,_xlfn.XLOOKUP(DATE($B$1,Q$1,$A43),祝祭日,祝祭日,"XXX",0,1)&lt;&gt;"XXX",WEEKDAY(DATE($B$1,Q$1,$A43),2)&gt;5),"",SUMIFS(matsui[受渡金額],matsui[約定日],DATE(デイトレ集計!$B$1,デイトレ集計!Q$1,デイトレ集計!$A43),matsui[商品区分],"株式"))</f>
        <v/>
      </c>
      <c r="R43" s="19"/>
      <c r="S43" s="27"/>
      <c r="T43" s="24">
        <f ca="1">IF(OR(MONTH(DATE($B$1,T$1,$A43))&lt;&gt;T$1,_xlfn.XLOOKUP(DATE($B$1,T$1,$A43),祝祭日,祝祭日,"XXX",0,1)&lt;&gt;"XXX",WEEKDAY(DATE($B$1,T$1,$A43),2)&gt;5),"",SUMIFS(matsui[受渡金額],matsui[約定日],DATE(デイトレ集計!$B$1,デイトレ集計!T$1,デイトレ集計!$A43),matsui[商品区分],"株式"))</f>
        <v>0</v>
      </c>
      <c r="U43" s="19"/>
      <c r="V43" s="27"/>
      <c r="W43" s="24">
        <f ca="1">IF(OR(MONTH(DATE($B$1,W$1,$A43))&lt;&gt;W$1,_xlfn.XLOOKUP(DATE($B$1,W$1,$A43),祝祭日,祝祭日,"XXX",0,1)&lt;&gt;"XXX",WEEKDAY(DATE($B$1,W$1,$A43),2)&gt;5),"",SUMIFS(matsui[受渡金額],matsui[約定日],DATE(デイトレ集計!$B$1,デイトレ集計!W$1,デイトレ集計!$A43),matsui[商品区分],"株式"))</f>
        <v>0</v>
      </c>
      <c r="X43" s="19"/>
      <c r="Y43" s="27"/>
      <c r="Z43" s="24">
        <f ca="1">IF(OR(MONTH(DATE($B$1,Z$1,$A43))&lt;&gt;Z$1,_xlfn.XLOOKUP(DATE($B$1,Z$1,$A43),祝祭日,祝祭日,"XXX",0,1)&lt;&gt;"XXX",WEEKDAY(DATE($B$1,Z$1,$A43),2)&gt;5),"",SUMIFS(matsui[受渡金額],matsui[約定日],DATE(デイトレ集計!$B$1,デイトレ集計!Z$1,デイトレ集計!$A43),matsui[商品区分],"株式"))</f>
        <v>0</v>
      </c>
      <c r="AA43" s="19"/>
      <c r="AB43" s="27"/>
      <c r="AC43" s="24">
        <f ca="1">IF(OR(MONTH(DATE($B$1,AC$1,$A43))&lt;&gt;AC$1,_xlfn.XLOOKUP(DATE($B$1,AC$1,$A43),祝祭日,祝祭日,"XXX",0,1)&lt;&gt;"XXX",WEEKDAY(DATE($B$1,AC$1,$A43),2)&gt;5),"",SUMIFS(matsui[受渡金額],matsui[約定日],DATE(デイトレ集計!$B$1,デイトレ集計!AC$1,デイトレ集計!$A43),matsui[商品区分],"株式"))</f>
        <v>0</v>
      </c>
      <c r="AD43" s="19"/>
      <c r="AE43" s="27"/>
      <c r="AF43" s="24" t="str">
        <f ca="1">IF(OR(MONTH(DATE($B$1,AF$1,$A43))&lt;&gt;AF$1,_xlfn.XLOOKUP(DATE($B$1,AF$1,$A43),祝祭日,祝祭日,"XXX",0,1)&lt;&gt;"XXX",WEEKDAY(DATE($B$1,AF$1,$A43),2)&gt;5),"",SUMIFS(matsui[受渡金額],matsui[約定日],DATE(デイトレ集計!$B$1,デイトレ集計!AF$1,デイトレ集計!$A43),matsui[商品区分],"株式"))</f>
        <v/>
      </c>
      <c r="AG43" s="19"/>
      <c r="AH43" s="27"/>
      <c r="AI43" s="24">
        <f ca="1">IF(OR(MONTH(DATE($B$1,AI$1,$A43))&lt;&gt;AI$1,_xlfn.XLOOKUP(DATE($B$1,AI$1,$A43),祝祭日,祝祭日,"XXX",0,1)&lt;&gt;"XXX",WEEKDAY(DATE($B$1,AI$1,$A43),2)&gt;5),"",SUMIFS(matsui[受渡金額],matsui[約定日],DATE(デイトレ集計!$B$1,デイトレ集計!AI$1,デイトレ集計!$A43),matsui[商品区分],"株式"))</f>
        <v>0</v>
      </c>
      <c r="AJ43" s="19"/>
      <c r="AK43" s="27"/>
      <c r="AL43" s="27">
        <f ca="1">IF(OR(MONTH(DATE($B$1,AL$1,$A43))&lt;&gt;AL$1,_xlfn.XLOOKUP(DATE($B$1,AL$1,$A43),祝祭日,祝祭日,"XXX",0,1)&lt;&gt;"XXX",WEEKDAY(DATE($B$1,AL$1,$A43),2)&gt;5),"",SUMIFS(matsui[受渡金額],matsui[約定日],DATE(デイトレ集計!$B$1,デイトレ集計!AL$1,デイトレ集計!$A43),matsui[商品区分],"株式"))</f>
        <v>0</v>
      </c>
      <c r="AN43" s="23">
        <f t="shared" ca="1" si="20"/>
        <v>0</v>
      </c>
      <c r="AO43" s="23">
        <f t="shared" ca="1" si="21"/>
        <v>0</v>
      </c>
      <c r="AP43" s="23">
        <f t="shared" ca="1" si="22"/>
        <v>0</v>
      </c>
      <c r="AQ43" s="23">
        <f t="shared" ca="1" si="23"/>
        <v>0</v>
      </c>
      <c r="AR43" s="23">
        <f t="shared" ca="1" si="24"/>
        <v>0</v>
      </c>
      <c r="AS43" s="23">
        <f t="shared" ca="1" si="25"/>
        <v>1400</v>
      </c>
      <c r="AT43" s="23">
        <f t="shared" ca="1" si="26"/>
        <v>-12900</v>
      </c>
      <c r="AU43" s="23">
        <f t="shared" ca="1" si="32"/>
        <v>-12900</v>
      </c>
      <c r="AV43" s="23">
        <f t="shared" ca="1" si="45"/>
        <v>-12900</v>
      </c>
      <c r="AW43" s="23">
        <f t="shared" ca="1" si="46"/>
        <v>-9900</v>
      </c>
      <c r="AX43" s="23">
        <f t="shared" ca="1" si="47"/>
        <v>-9900</v>
      </c>
      <c r="AY43" s="23">
        <f t="shared" ca="1" si="48"/>
        <v>-9900</v>
      </c>
      <c r="BA43" s="23">
        <f t="shared" ca="1" si="44"/>
        <v>0</v>
      </c>
      <c r="BB43" s="23">
        <f t="shared" ca="1" si="33"/>
        <v>0</v>
      </c>
      <c r="BC43" s="23">
        <f t="shared" ca="1" si="34"/>
        <v>0</v>
      </c>
      <c r="BD43" s="23">
        <f t="shared" ca="1" si="35"/>
        <v>0</v>
      </c>
      <c r="BE43" s="23">
        <f t="shared" ca="1" si="36"/>
        <v>0</v>
      </c>
      <c r="BF43" s="23">
        <f t="shared" ca="1" si="37"/>
        <v>1400</v>
      </c>
      <c r="BG43" s="23">
        <f t="shared" ca="1" si="38"/>
        <v>-14300</v>
      </c>
      <c r="BH43" s="23">
        <f t="shared" ca="1" si="39"/>
        <v>0</v>
      </c>
      <c r="BI43" s="23">
        <f t="shared" ca="1" si="40"/>
        <v>0</v>
      </c>
      <c r="BJ43" s="23">
        <f t="shared" ca="1" si="41"/>
        <v>3000</v>
      </c>
      <c r="BK43" s="23">
        <f t="shared" ca="1" si="42"/>
        <v>0</v>
      </c>
      <c r="BL43" s="23">
        <f t="shared" ca="1" si="43"/>
        <v>0</v>
      </c>
      <c r="BN43" s="23" t="str" cm="1">
        <f t="array" aca="1" ref="BN43" ca="1">IF(INDEX($A$1:$AL$46,ROW(),BN$14)&gt;0,INDEX($A$1:$AL$46,ROW(),BN$14),"")</f>
        <v/>
      </c>
      <c r="BO43" s="23" t="str" cm="1">
        <f t="array" aca="1" ref="BO43" ca="1">IF(INDEX($A$1:$AL$46,ROW(),BO$14)&gt;0,INDEX($A$1:$AL$46,ROW(),BO$14),"")</f>
        <v/>
      </c>
      <c r="BP43" s="23" t="str" cm="1">
        <f t="array" aca="1" ref="BP43" ca="1">IF(INDEX($A$1:$AL$46,ROW(),BP$14)&gt;0,INDEX($A$1:$AL$46,ROW(),BP$14),"")</f>
        <v/>
      </c>
      <c r="BQ43" s="23" t="str" cm="1">
        <f t="array" aca="1" ref="BQ43" ca="1">IF(INDEX($A$1:$AL$46,ROW(),BQ$14)&gt;0,INDEX($A$1:$AL$46,ROW(),BQ$14),"")</f>
        <v/>
      </c>
      <c r="BR43" s="23" t="str" cm="1">
        <f t="array" aca="1" ref="BR43" ca="1">IF(INDEX($A$1:$AL$46,ROW(),BR$14)&gt;0,INDEX($A$1:$AL$46,ROW(),BR$14),"")</f>
        <v/>
      </c>
      <c r="BS43" s="23" t="str" cm="1">
        <f t="array" aca="1" ref="BS43" ca="1">IF(INDEX($A$1:$AL$46,ROW(),BS$14)&gt;0,INDEX($A$1:$AL$46,ROW(),BS$14),"")</f>
        <v/>
      </c>
      <c r="BT43" s="23" t="str" cm="1">
        <f t="array" aca="1" ref="BT43" ca="1">IF(INDEX($A$1:$AL$46,ROW(),BT$14)&gt;0,INDEX($A$1:$AL$46,ROW(),BT$14),"")</f>
        <v/>
      </c>
      <c r="BU43" s="23" t="str" cm="1">
        <f t="array" aca="1" ref="BU43" ca="1">IF(INDEX($A$1:$AL$46,ROW(),BU$14)&gt;0,INDEX($A$1:$AL$46,ROW(),BU$14),"")</f>
        <v/>
      </c>
      <c r="BV43" s="23" t="str" cm="1">
        <f t="array" aca="1" ref="BV43" ca="1">IF(INDEX($A$1:$AL$46,ROW(),BV$14)&gt;0,INDEX($A$1:$AL$46,ROW(),BV$14),"")</f>
        <v/>
      </c>
      <c r="BW43" s="23" t="str" cm="1">
        <f t="array" aca="1" ref="BW43" ca="1">IF(INDEX($A$1:$AL$46,ROW(),BW$14)&gt;0,INDEX($A$1:$AL$46,ROW(),BW$14),"")</f>
        <v/>
      </c>
      <c r="BX43" s="23" t="str" cm="1">
        <f t="array" aca="1" ref="BX43" ca="1">IF(INDEX($A$1:$AL$46,ROW(),BX$14)&gt;0,INDEX($A$1:$AL$46,ROW(),BX$14),"")</f>
        <v/>
      </c>
      <c r="BY43" s="23" t="str" cm="1">
        <f t="array" aca="1" ref="BY43" ca="1">IF(INDEX($A$1:$AL$46,ROW(),BY$14)&gt;0,INDEX($A$1:$AL$46,ROW(),BY$14),"")</f>
        <v/>
      </c>
      <c r="CA43" s="23" t="str" cm="1">
        <f t="array" aca="1" ref="CA43" ca="1">IF(INDEX($A$1:$AL$46,ROW(),CA$14)&lt;0,INDEX($A$1:$AL$46,ROW(),CA$14),"")</f>
        <v/>
      </c>
      <c r="CB43" s="23" t="str" cm="1">
        <f t="array" aca="1" ref="CB43" ca="1">IF(INDEX($A$1:$AL$46,ROW(),CB$14)&lt;0,INDEX($A$1:$AL$46,ROW(),CB$14),"")</f>
        <v/>
      </c>
      <c r="CC43" s="23" t="str" cm="1">
        <f t="array" aca="1" ref="CC43" ca="1">IF(INDEX($A$1:$AL$46,ROW(),CC$14)&lt;0,INDEX($A$1:$AL$46,ROW(),CC$14),"")</f>
        <v/>
      </c>
      <c r="CD43" s="23" t="str" cm="1">
        <f t="array" aca="1" ref="CD43" ca="1">IF(INDEX($A$1:$AL$46,ROW(),CD$14)&lt;0,INDEX($A$1:$AL$46,ROW(),CD$14),"")</f>
        <v/>
      </c>
      <c r="CE43" s="23" t="str" cm="1">
        <f t="array" aca="1" ref="CE43" ca="1">IF(INDEX($A$1:$AL$46,ROW(),CE$14)&lt;0,INDEX($A$1:$AL$46,ROW(),CE$14),"")</f>
        <v/>
      </c>
      <c r="CF43" s="23" t="str" cm="1">
        <f t="array" aca="1" ref="CF43" ca="1">IF(INDEX($A$1:$AL$46,ROW(),CF$14)&lt;0,INDEX($A$1:$AL$46,ROW(),CF$14),"")</f>
        <v/>
      </c>
      <c r="CG43" s="23" t="str" cm="1">
        <f t="array" aca="1" ref="CG43" ca="1">IF(INDEX($A$1:$AL$46,ROW(),CG$14)&lt;0,INDEX($A$1:$AL$46,ROW(),CG$14),"")</f>
        <v/>
      </c>
      <c r="CH43" s="23" t="str" cm="1">
        <f t="array" aca="1" ref="CH43" ca="1">IF(INDEX($A$1:$AL$46,ROW(),CH$14)&lt;0,INDEX($A$1:$AL$46,ROW(),CH$14),"")</f>
        <v/>
      </c>
      <c r="CI43" s="23" t="str" cm="1">
        <f t="array" aca="1" ref="CI43" ca="1">IF(INDEX($A$1:$AL$46,ROW(),CI$14)&lt;0,INDEX($A$1:$AL$46,ROW(),CI$14),"")</f>
        <v/>
      </c>
      <c r="CJ43" s="23" t="str" cm="1">
        <f t="array" aca="1" ref="CJ43" ca="1">IF(INDEX($A$1:$AL$46,ROW(),CJ$14)&lt;0,INDEX($A$1:$AL$46,ROW(),CJ$14),"")</f>
        <v/>
      </c>
      <c r="CK43" s="23" t="str" cm="1">
        <f t="array" aca="1" ref="CK43" ca="1">IF(INDEX($A$1:$AL$46,ROW(),CK$14)&lt;0,INDEX($A$1:$AL$46,ROW(),CK$14),"")</f>
        <v/>
      </c>
      <c r="CL43" s="23" t="str" cm="1">
        <f t="array" aca="1" ref="CL43" ca="1">IF(INDEX($A$1:$AL$46,ROW(),CL$14)&lt;0,INDEX($A$1:$AL$46,ROW(),CL$14),"")</f>
        <v/>
      </c>
    </row>
    <row r="44" spans="1:90" s="2" customFormat="1" ht="15.75" x14ac:dyDescent="0.4">
      <c r="A44" s="6">
        <v>29</v>
      </c>
      <c r="B44" s="18">
        <f t="shared" ca="1" si="17"/>
        <v>0</v>
      </c>
      <c r="C44" s="19"/>
      <c r="D44" s="27"/>
      <c r="E44" s="24" t="str">
        <f ca="1">IF(OR(MONTH(DATE($B$1,E$1,$A44))&lt;&gt;E$1,_xlfn.XLOOKUP(DATE($B$1,E$1,$A44),祝祭日,祝祭日,"XXX",0,1)&lt;&gt;"XXX",WEEKDAY(DATE($B$1,E$1,$A44),2)&gt;5),"",SUMIFS(matsui[受渡金額],matsui[約定日],DATE(デイトレ集計!$B$1,デイトレ集計!E$1,デイトレ集計!$A44),matsui[商品区分],"株式"))</f>
        <v/>
      </c>
      <c r="F44" s="19"/>
      <c r="G44" s="27"/>
      <c r="H44" s="24" t="str">
        <f ca="1">IF(OR(MONTH(DATE($B$1,H$1,$A44))&lt;&gt;H$1,_xlfn.XLOOKUP(DATE($B$1,H$1,$A44),祝祭日,祝祭日,"XXX",0,1)&lt;&gt;"XXX",WEEKDAY(DATE($B$1,H$1,$A44),2)&gt;5),"",SUMIFS(matsui[受渡金額],matsui[約定日],DATE(デイトレ集計!$B$1,デイトレ集計!H$1,デイトレ集計!$A44),matsui[商品区分],"株式"))</f>
        <v/>
      </c>
      <c r="I44" s="19"/>
      <c r="J44" s="27"/>
      <c r="K44" s="24">
        <f ca="1">IF(OR(MONTH(DATE($B$1,K$1,$A44))&lt;&gt;K$1,_xlfn.XLOOKUP(DATE($B$1,K$1,$A44),祝祭日,祝祭日,"XXX",0,1)&lt;&gt;"XXX",WEEKDAY(DATE($B$1,K$1,$A44),2)&gt;5),"",SUMIFS(matsui[受渡金額],matsui[約定日],DATE(デイトレ集計!$B$1,デイトレ集計!K$1,デイトレ集計!$A44),matsui[商品区分],"株式"))</f>
        <v>0</v>
      </c>
      <c r="L44" s="19"/>
      <c r="M44" s="27"/>
      <c r="N44" s="24" t="str">
        <f ca="1">IF(OR(MONTH(DATE($B$1,N$1,$A44))&lt;&gt;N$1,_xlfn.XLOOKUP(DATE($B$1,N$1,$A44),祝祭日,祝祭日,"XXX",0,1)&lt;&gt;"XXX",WEEKDAY(DATE($B$1,N$1,$A44),2)&gt;5),"",SUMIFS(matsui[受渡金額],matsui[約定日],DATE(デイトレ集計!$B$1,デイトレ集計!N$1,デイトレ集計!$A44),matsui[商品区分],"株式"))</f>
        <v/>
      </c>
      <c r="O44" s="19"/>
      <c r="P44" s="27"/>
      <c r="Q44" s="24">
        <f ca="1">IF(OR(MONTH(DATE($B$1,Q$1,$A44))&lt;&gt;Q$1,_xlfn.XLOOKUP(DATE($B$1,Q$1,$A44),祝祭日,祝祭日,"XXX",0,1)&lt;&gt;"XXX",WEEKDAY(DATE($B$1,Q$1,$A44),2)&gt;5),"",SUMIFS(matsui[受渡金額],matsui[約定日],DATE(デイトレ集計!$B$1,デイトレ集計!Q$1,デイトレ集計!$A44),matsui[商品区分],"株式"))</f>
        <v>0</v>
      </c>
      <c r="R44" s="19"/>
      <c r="S44" s="27"/>
      <c r="T44" s="24">
        <f ca="1">IF(OR(MONTH(DATE($B$1,T$1,$A44))&lt;&gt;T$1,_xlfn.XLOOKUP(DATE($B$1,T$1,$A44),祝祭日,祝祭日,"XXX",0,1)&lt;&gt;"XXX",WEEKDAY(DATE($B$1,T$1,$A44),2)&gt;5),"",SUMIFS(matsui[受渡金額],matsui[約定日],DATE(デイトレ集計!$B$1,デイトレ集計!T$1,デイトレ集計!$A44),matsui[商品区分],"株式"))</f>
        <v>0</v>
      </c>
      <c r="U44" s="19"/>
      <c r="V44" s="27"/>
      <c r="W44" s="24" t="str">
        <f ca="1">IF(OR(MONTH(DATE($B$1,W$1,$A44))&lt;&gt;W$1,_xlfn.XLOOKUP(DATE($B$1,W$1,$A44),祝祭日,祝祭日,"XXX",0,1)&lt;&gt;"XXX",WEEKDAY(DATE($B$1,W$1,$A44),2)&gt;5),"",SUMIFS(matsui[受渡金額],matsui[約定日],DATE(デイトレ集計!$B$1,デイトレ集計!W$1,デイトレ集計!$A44),matsui[商品区分],"株式"))</f>
        <v/>
      </c>
      <c r="X44" s="19"/>
      <c r="Y44" s="27"/>
      <c r="Z44" s="24">
        <f ca="1">IF(OR(MONTH(DATE($B$1,Z$1,$A44))&lt;&gt;Z$1,_xlfn.XLOOKUP(DATE($B$1,Z$1,$A44),祝祭日,祝祭日,"XXX",0,1)&lt;&gt;"XXX",WEEKDAY(DATE($B$1,Z$1,$A44),2)&gt;5),"",SUMIFS(matsui[受渡金額],matsui[約定日],DATE(デイトレ集計!$B$1,デイトレ集計!Z$1,デイトレ集計!$A44),matsui[商品区分],"株式"))</f>
        <v>0</v>
      </c>
      <c r="AA44" s="19"/>
      <c r="AB44" s="27"/>
      <c r="AC44" s="24">
        <f ca="1">IF(OR(MONTH(DATE($B$1,AC$1,$A44))&lt;&gt;AC$1,_xlfn.XLOOKUP(DATE($B$1,AC$1,$A44),祝祭日,祝祭日,"XXX",0,1)&lt;&gt;"XXX",WEEKDAY(DATE($B$1,AC$1,$A44),2)&gt;5),"",SUMIFS(matsui[受渡金額],matsui[約定日],DATE(デイトレ集計!$B$1,デイトレ集計!AC$1,デイトレ集計!$A44),matsui[商品区分],"株式"))</f>
        <v>0</v>
      </c>
      <c r="AD44" s="19"/>
      <c r="AE44" s="27"/>
      <c r="AF44" s="24" t="str">
        <f ca="1">IF(OR(MONTH(DATE($B$1,AF$1,$A44))&lt;&gt;AF$1,_xlfn.XLOOKUP(DATE($B$1,AF$1,$A44),祝祭日,祝祭日,"XXX",0,1)&lt;&gt;"XXX",WEEKDAY(DATE($B$1,AF$1,$A44),2)&gt;5),"",SUMIFS(matsui[受渡金額],matsui[約定日],DATE(デイトレ集計!$B$1,デイトレ集計!AF$1,デイトレ集計!$A44),matsui[商品区分],"株式"))</f>
        <v/>
      </c>
      <c r="AG44" s="19"/>
      <c r="AH44" s="27"/>
      <c r="AI44" s="24">
        <f ca="1">IF(OR(MONTH(DATE($B$1,AI$1,$A44))&lt;&gt;AI$1,_xlfn.XLOOKUP(DATE($B$1,AI$1,$A44),祝祭日,祝祭日,"XXX",0,1)&lt;&gt;"XXX",WEEKDAY(DATE($B$1,AI$1,$A44),2)&gt;5),"",SUMIFS(matsui[受渡金額],matsui[約定日],DATE(デイトレ集計!$B$1,デイトレ集計!AI$1,デイトレ集計!$A44),matsui[商品区分],"株式"))</f>
        <v>0</v>
      </c>
      <c r="AJ44" s="19"/>
      <c r="AK44" s="27"/>
      <c r="AL44" s="27">
        <f ca="1">IF(OR(MONTH(DATE($B$1,AL$1,$A44))&lt;&gt;AL$1,_xlfn.XLOOKUP(DATE($B$1,AL$1,$A44),祝祭日,祝祭日,"XXX",0,1)&lt;&gt;"XXX",WEEKDAY(DATE($B$1,AL$1,$A44),2)&gt;5),"",SUMIFS(matsui[受渡金額],matsui[約定日],DATE(デイトレ集計!$B$1,デイトレ集計!AL$1,デイトレ集計!$A44),matsui[商品区分],"株式"))</f>
        <v>0</v>
      </c>
      <c r="AN44" s="23">
        <f t="shared" ca="1" si="20"/>
        <v>0</v>
      </c>
      <c r="AO44" s="23">
        <f t="shared" ca="1" si="21"/>
        <v>0</v>
      </c>
      <c r="AP44" s="23">
        <f t="shared" ca="1" si="22"/>
        <v>0</v>
      </c>
      <c r="AQ44" s="23">
        <f t="shared" ca="1" si="23"/>
        <v>0</v>
      </c>
      <c r="AR44" s="23">
        <f t="shared" ca="1" si="24"/>
        <v>0</v>
      </c>
      <c r="AS44" s="23">
        <f t="shared" ca="1" si="25"/>
        <v>1400</v>
      </c>
      <c r="AT44" s="23">
        <f t="shared" ca="1" si="26"/>
        <v>-12900</v>
      </c>
      <c r="AU44" s="23">
        <f t="shared" ca="1" si="32"/>
        <v>-12900</v>
      </c>
      <c r="AV44" s="23">
        <f t="shared" ca="1" si="45"/>
        <v>-12900</v>
      </c>
      <c r="AW44" s="23">
        <f t="shared" ca="1" si="46"/>
        <v>-9900</v>
      </c>
      <c r="AX44" s="23">
        <f t="shared" ca="1" si="47"/>
        <v>-9900</v>
      </c>
      <c r="AY44" s="23">
        <f t="shared" ca="1" si="48"/>
        <v>-9900</v>
      </c>
      <c r="BA44" s="23">
        <f t="shared" ca="1" si="44"/>
        <v>0</v>
      </c>
      <c r="BB44" s="23">
        <f t="shared" ca="1" si="33"/>
        <v>0</v>
      </c>
      <c r="BC44" s="23">
        <f t="shared" ca="1" si="34"/>
        <v>0</v>
      </c>
      <c r="BD44" s="23">
        <f t="shared" ca="1" si="35"/>
        <v>0</v>
      </c>
      <c r="BE44" s="23">
        <f t="shared" ca="1" si="36"/>
        <v>0</v>
      </c>
      <c r="BF44" s="23">
        <f t="shared" ca="1" si="37"/>
        <v>1400</v>
      </c>
      <c r="BG44" s="23">
        <f t="shared" ca="1" si="38"/>
        <v>-14300</v>
      </c>
      <c r="BH44" s="23">
        <f t="shared" ca="1" si="39"/>
        <v>0</v>
      </c>
      <c r="BI44" s="23">
        <f t="shared" ca="1" si="40"/>
        <v>0</v>
      </c>
      <c r="BJ44" s="23">
        <f t="shared" ca="1" si="41"/>
        <v>3000</v>
      </c>
      <c r="BK44" s="23">
        <f t="shared" ca="1" si="42"/>
        <v>0</v>
      </c>
      <c r="BL44" s="23">
        <f t="shared" ca="1" si="43"/>
        <v>0</v>
      </c>
      <c r="BN44" s="23" t="str" cm="1">
        <f t="array" aca="1" ref="BN44" ca="1">IF(INDEX($A$1:$AL$46,ROW(),BN$14)&gt;0,INDEX($A$1:$AL$46,ROW(),BN$14),"")</f>
        <v/>
      </c>
      <c r="BO44" s="23" t="str" cm="1">
        <f t="array" aca="1" ref="BO44" ca="1">IF(INDEX($A$1:$AL$46,ROW(),BO$14)&gt;0,INDEX($A$1:$AL$46,ROW(),BO$14),"")</f>
        <v/>
      </c>
      <c r="BP44" s="23" t="str" cm="1">
        <f t="array" aca="1" ref="BP44" ca="1">IF(INDEX($A$1:$AL$46,ROW(),BP$14)&gt;0,INDEX($A$1:$AL$46,ROW(),BP$14),"")</f>
        <v/>
      </c>
      <c r="BQ44" s="23" t="str" cm="1">
        <f t="array" aca="1" ref="BQ44" ca="1">IF(INDEX($A$1:$AL$46,ROW(),BQ$14)&gt;0,INDEX($A$1:$AL$46,ROW(),BQ$14),"")</f>
        <v/>
      </c>
      <c r="BR44" s="23" t="str" cm="1">
        <f t="array" aca="1" ref="BR44" ca="1">IF(INDEX($A$1:$AL$46,ROW(),BR$14)&gt;0,INDEX($A$1:$AL$46,ROW(),BR$14),"")</f>
        <v/>
      </c>
      <c r="BS44" s="23" t="str" cm="1">
        <f t="array" aca="1" ref="BS44" ca="1">IF(INDEX($A$1:$AL$46,ROW(),BS$14)&gt;0,INDEX($A$1:$AL$46,ROW(),BS$14),"")</f>
        <v/>
      </c>
      <c r="BT44" s="23" t="str" cm="1">
        <f t="array" aca="1" ref="BT44" ca="1">IF(INDEX($A$1:$AL$46,ROW(),BT$14)&gt;0,INDEX($A$1:$AL$46,ROW(),BT$14),"")</f>
        <v/>
      </c>
      <c r="BU44" s="23" t="str" cm="1">
        <f t="array" aca="1" ref="BU44" ca="1">IF(INDEX($A$1:$AL$46,ROW(),BU$14)&gt;0,INDEX($A$1:$AL$46,ROW(),BU$14),"")</f>
        <v/>
      </c>
      <c r="BV44" s="23" t="str" cm="1">
        <f t="array" aca="1" ref="BV44" ca="1">IF(INDEX($A$1:$AL$46,ROW(),BV$14)&gt;0,INDEX($A$1:$AL$46,ROW(),BV$14),"")</f>
        <v/>
      </c>
      <c r="BW44" s="23" t="str" cm="1">
        <f t="array" aca="1" ref="BW44" ca="1">IF(INDEX($A$1:$AL$46,ROW(),BW$14)&gt;0,INDEX($A$1:$AL$46,ROW(),BW$14),"")</f>
        <v/>
      </c>
      <c r="BX44" s="23" t="str" cm="1">
        <f t="array" aca="1" ref="BX44" ca="1">IF(INDEX($A$1:$AL$46,ROW(),BX$14)&gt;0,INDEX($A$1:$AL$46,ROW(),BX$14),"")</f>
        <v/>
      </c>
      <c r="BY44" s="23" t="str" cm="1">
        <f t="array" aca="1" ref="BY44" ca="1">IF(INDEX($A$1:$AL$46,ROW(),BY$14)&gt;0,INDEX($A$1:$AL$46,ROW(),BY$14),"")</f>
        <v/>
      </c>
      <c r="CA44" s="23" t="str" cm="1">
        <f t="array" aca="1" ref="CA44" ca="1">IF(INDEX($A$1:$AL$46,ROW(),CA$14)&lt;0,INDEX($A$1:$AL$46,ROW(),CA$14),"")</f>
        <v/>
      </c>
      <c r="CB44" s="23" t="str" cm="1">
        <f t="array" aca="1" ref="CB44" ca="1">IF(INDEX($A$1:$AL$46,ROW(),CB$14)&lt;0,INDEX($A$1:$AL$46,ROW(),CB$14),"")</f>
        <v/>
      </c>
      <c r="CC44" s="23" t="str" cm="1">
        <f t="array" aca="1" ref="CC44" ca="1">IF(INDEX($A$1:$AL$46,ROW(),CC$14)&lt;0,INDEX($A$1:$AL$46,ROW(),CC$14),"")</f>
        <v/>
      </c>
      <c r="CD44" s="23" t="str" cm="1">
        <f t="array" aca="1" ref="CD44" ca="1">IF(INDEX($A$1:$AL$46,ROW(),CD$14)&lt;0,INDEX($A$1:$AL$46,ROW(),CD$14),"")</f>
        <v/>
      </c>
      <c r="CE44" s="23" t="str" cm="1">
        <f t="array" aca="1" ref="CE44" ca="1">IF(INDEX($A$1:$AL$46,ROW(),CE$14)&lt;0,INDEX($A$1:$AL$46,ROW(),CE$14),"")</f>
        <v/>
      </c>
      <c r="CF44" s="23" t="str" cm="1">
        <f t="array" aca="1" ref="CF44" ca="1">IF(INDEX($A$1:$AL$46,ROW(),CF$14)&lt;0,INDEX($A$1:$AL$46,ROW(),CF$14),"")</f>
        <v/>
      </c>
      <c r="CG44" s="23" t="str" cm="1">
        <f t="array" aca="1" ref="CG44" ca="1">IF(INDEX($A$1:$AL$46,ROW(),CG$14)&lt;0,INDEX($A$1:$AL$46,ROW(),CG$14),"")</f>
        <v/>
      </c>
      <c r="CH44" s="23" t="str" cm="1">
        <f t="array" aca="1" ref="CH44" ca="1">IF(INDEX($A$1:$AL$46,ROW(),CH$14)&lt;0,INDEX($A$1:$AL$46,ROW(),CH$14),"")</f>
        <v/>
      </c>
      <c r="CI44" s="23" t="str" cm="1">
        <f t="array" aca="1" ref="CI44" ca="1">IF(INDEX($A$1:$AL$46,ROW(),CI$14)&lt;0,INDEX($A$1:$AL$46,ROW(),CI$14),"")</f>
        <v/>
      </c>
      <c r="CJ44" s="23" t="str" cm="1">
        <f t="array" aca="1" ref="CJ44" ca="1">IF(INDEX($A$1:$AL$46,ROW(),CJ$14)&lt;0,INDEX($A$1:$AL$46,ROW(),CJ$14),"")</f>
        <v/>
      </c>
      <c r="CK44" s="23" t="str" cm="1">
        <f t="array" aca="1" ref="CK44" ca="1">IF(INDEX($A$1:$AL$46,ROW(),CK$14)&lt;0,INDEX($A$1:$AL$46,ROW(),CK$14),"")</f>
        <v/>
      </c>
      <c r="CL44" s="23" t="str" cm="1">
        <f t="array" aca="1" ref="CL44" ca="1">IF(INDEX($A$1:$AL$46,ROW(),CL$14)&lt;0,INDEX($A$1:$AL$46,ROW(),CL$14),"")</f>
        <v/>
      </c>
    </row>
    <row r="45" spans="1:90" s="2" customFormat="1" ht="15.75" x14ac:dyDescent="0.4">
      <c r="A45" s="6">
        <v>30</v>
      </c>
      <c r="B45" s="18">
        <f t="shared" ca="1" si="17"/>
        <v>0</v>
      </c>
      <c r="C45" s="19"/>
      <c r="D45" s="27"/>
      <c r="E45" s="24">
        <f ca="1">IF(OR(MONTH(DATE($B$1,E$1,$A45))&lt;&gt;E$1,_xlfn.XLOOKUP(DATE($B$1,E$1,$A45),祝祭日,祝祭日,"XXX",0,1)&lt;&gt;"XXX",WEEKDAY(DATE($B$1,E$1,$A45),2)&gt;5),"",SUMIFS(matsui[受渡金額],matsui[約定日],DATE(デイトレ集計!$B$1,デイトレ集計!E$1,デイトレ集計!$A45),matsui[商品区分],"株式"))</f>
        <v>0</v>
      </c>
      <c r="F45" s="19"/>
      <c r="G45" s="27"/>
      <c r="H45" s="24" t="str">
        <f ca="1">IF(OR(MONTH(DATE($B$1,H$1,$A45))&lt;&gt;H$1,_xlfn.XLOOKUP(DATE($B$1,H$1,$A45),祝祭日,祝祭日,"XXX",0,1)&lt;&gt;"XXX",WEEKDAY(DATE($B$1,H$1,$A45),2)&gt;5),"",SUMIFS(matsui[受渡金額],matsui[約定日],DATE(デイトレ集計!$B$1,デイトレ集計!H$1,デイトレ集計!$A45),matsui[商品区分],"株式"))</f>
        <v/>
      </c>
      <c r="I45" s="19"/>
      <c r="J45" s="27"/>
      <c r="K45" s="24">
        <f ca="1">IF(OR(MONTH(DATE($B$1,K$1,$A45))&lt;&gt;K$1,_xlfn.XLOOKUP(DATE($B$1,K$1,$A45),祝祭日,祝祭日,"XXX",0,1)&lt;&gt;"XXX",WEEKDAY(DATE($B$1,K$1,$A45),2)&gt;5),"",SUMIFS(matsui[受渡金額],matsui[約定日],DATE(デイトレ集計!$B$1,デイトレ集計!K$1,デイトレ集計!$A45),matsui[商品区分],"株式"))</f>
        <v>0</v>
      </c>
      <c r="L45" s="19"/>
      <c r="M45" s="27"/>
      <c r="N45" s="24" t="str">
        <f ca="1">IF(OR(MONTH(DATE($B$1,N$1,$A45))&lt;&gt;N$1,_xlfn.XLOOKUP(DATE($B$1,N$1,$A45),祝祭日,祝祭日,"XXX",0,1)&lt;&gt;"XXX",WEEKDAY(DATE($B$1,N$1,$A45),2)&gt;5),"",SUMIFS(matsui[受渡金額],matsui[約定日],DATE(デイトレ集計!$B$1,デイトレ集計!N$1,デイトレ集計!$A45),matsui[商品区分],"株式"))</f>
        <v/>
      </c>
      <c r="O45" s="19"/>
      <c r="P45" s="27"/>
      <c r="Q45" s="24">
        <f ca="1">IF(OR(MONTH(DATE($B$1,Q$1,$A45))&lt;&gt;Q$1,_xlfn.XLOOKUP(DATE($B$1,Q$1,$A45),祝祭日,祝祭日,"XXX",0,1)&lt;&gt;"XXX",WEEKDAY(DATE($B$1,Q$1,$A45),2)&gt;5),"",SUMIFS(matsui[受渡金額],matsui[約定日],DATE(デイトレ集計!$B$1,デイトレ集計!Q$1,デイトレ集計!$A45),matsui[商品区分],"株式"))</f>
        <v>0</v>
      </c>
      <c r="R45" s="19"/>
      <c r="S45" s="27"/>
      <c r="T45" s="24">
        <f ca="1">IF(OR(MONTH(DATE($B$1,T$1,$A45))&lt;&gt;T$1,_xlfn.XLOOKUP(DATE($B$1,T$1,$A45),祝祭日,祝祭日,"XXX",0,1)&lt;&gt;"XXX",WEEKDAY(DATE($B$1,T$1,$A45),2)&gt;5),"",SUMIFS(matsui[受渡金額],matsui[約定日],DATE(デイトレ集計!$B$1,デイトレ集計!T$1,デイトレ集計!$A45),matsui[商品区分],"株式"))</f>
        <v>0</v>
      </c>
      <c r="U45" s="19"/>
      <c r="V45" s="27"/>
      <c r="W45" s="24" t="str">
        <f ca="1">IF(OR(MONTH(DATE($B$1,W$1,$A45))&lt;&gt;W$1,_xlfn.XLOOKUP(DATE($B$1,W$1,$A45),祝祭日,祝祭日,"XXX",0,1)&lt;&gt;"XXX",WEEKDAY(DATE($B$1,W$1,$A45),2)&gt;5),"",SUMIFS(matsui[受渡金額],matsui[約定日],DATE(デイトレ集計!$B$1,デイトレ集計!W$1,デイトレ集計!$A45),matsui[商品区分],"株式"))</f>
        <v/>
      </c>
      <c r="X45" s="19"/>
      <c r="Y45" s="27"/>
      <c r="Z45" s="24">
        <f ca="1">IF(OR(MONTH(DATE($B$1,Z$1,$A45))&lt;&gt;Z$1,_xlfn.XLOOKUP(DATE($B$1,Z$1,$A45),祝祭日,祝祭日,"XXX",0,1)&lt;&gt;"XXX",WEEKDAY(DATE($B$1,Z$1,$A45),2)&gt;5),"",SUMIFS(matsui[受渡金額],matsui[約定日],DATE(デイトレ集計!$B$1,デイトレ集計!Z$1,デイトレ集計!$A45),matsui[商品区分],"株式"))</f>
        <v>0</v>
      </c>
      <c r="AA45" s="19"/>
      <c r="AB45" s="27"/>
      <c r="AC45" s="24" t="str">
        <f ca="1">IF(OR(MONTH(DATE($B$1,AC$1,$A45))&lt;&gt;AC$1,_xlfn.XLOOKUP(DATE($B$1,AC$1,$A45),祝祭日,祝祭日,"XXX",0,1)&lt;&gt;"XXX",WEEKDAY(DATE($B$1,AC$1,$A45),2)&gt;5),"",SUMIFS(matsui[受渡金額],matsui[約定日],DATE(デイトレ集計!$B$1,デイトレ集計!AC$1,デイトレ集計!$A45),matsui[商品区分],"株式"))</f>
        <v/>
      </c>
      <c r="AD45" s="19"/>
      <c r="AE45" s="27"/>
      <c r="AF45" s="24">
        <f ca="1">IF(OR(MONTH(DATE($B$1,AF$1,$A45))&lt;&gt;AF$1,_xlfn.XLOOKUP(DATE($B$1,AF$1,$A45),祝祭日,祝祭日,"XXX",0,1)&lt;&gt;"XXX",WEEKDAY(DATE($B$1,AF$1,$A45),2)&gt;5),"",SUMIFS(matsui[受渡金額],matsui[約定日],DATE(デイトレ集計!$B$1,デイトレ集計!AF$1,デイトレ集計!$A45),matsui[商品区分],"株式"))</f>
        <v>0</v>
      </c>
      <c r="AG45" s="19"/>
      <c r="AH45" s="27"/>
      <c r="AI45" s="24">
        <f ca="1">IF(OR(MONTH(DATE($B$1,AI$1,$A45))&lt;&gt;AI$1,_xlfn.XLOOKUP(DATE($B$1,AI$1,$A45),祝祭日,祝祭日,"XXX",0,1)&lt;&gt;"XXX",WEEKDAY(DATE($B$1,AI$1,$A45),2)&gt;5),"",SUMIFS(matsui[受渡金額],matsui[約定日],DATE(デイトレ集計!$B$1,デイトレ集計!AI$1,デイトレ集計!$A45),matsui[商品区分],"株式"))</f>
        <v>0</v>
      </c>
      <c r="AJ45" s="19"/>
      <c r="AK45" s="27"/>
      <c r="AL45" s="27" t="str">
        <f ca="1">IF(OR(MONTH(DATE($B$1,AL$1,$A45))&lt;&gt;AL$1,_xlfn.XLOOKUP(DATE($B$1,AL$1,$A45),祝祭日,祝祭日,"XXX",0,1)&lt;&gt;"XXX",WEEKDAY(DATE($B$1,AL$1,$A45),2)&gt;5),"",SUMIFS(matsui[受渡金額],matsui[約定日],DATE(デイトレ集計!$B$1,デイトレ集計!AL$1,デイトレ集計!$A45),matsui[商品区分],"株式"))</f>
        <v/>
      </c>
      <c r="AN45" s="23">
        <f t="shared" ca="1" si="20"/>
        <v>0</v>
      </c>
      <c r="AO45" s="23">
        <f t="shared" ca="1" si="21"/>
        <v>0</v>
      </c>
      <c r="AP45" s="23">
        <f t="shared" ca="1" si="22"/>
        <v>0</v>
      </c>
      <c r="AQ45" s="23">
        <f t="shared" ca="1" si="23"/>
        <v>0</v>
      </c>
      <c r="AR45" s="23">
        <f t="shared" ca="1" si="24"/>
        <v>0</v>
      </c>
      <c r="AS45" s="23">
        <f t="shared" ca="1" si="25"/>
        <v>1400</v>
      </c>
      <c r="AT45" s="23">
        <f t="shared" ca="1" si="26"/>
        <v>-12900</v>
      </c>
      <c r="AU45" s="23">
        <f t="shared" ca="1" si="32"/>
        <v>-12900</v>
      </c>
      <c r="AV45" s="23">
        <f t="shared" ca="1" si="45"/>
        <v>-12900</v>
      </c>
      <c r="AW45" s="23">
        <f t="shared" ca="1" si="46"/>
        <v>-9900</v>
      </c>
      <c r="AX45" s="23">
        <f t="shared" ca="1" si="47"/>
        <v>-9900</v>
      </c>
      <c r="AY45" s="23">
        <f t="shared" ca="1" si="48"/>
        <v>-9900</v>
      </c>
      <c r="BA45" s="23">
        <f t="shared" ca="1" si="44"/>
        <v>0</v>
      </c>
      <c r="BB45" s="23">
        <f t="shared" ca="1" si="33"/>
        <v>0</v>
      </c>
      <c r="BC45" s="23">
        <f t="shared" ca="1" si="34"/>
        <v>0</v>
      </c>
      <c r="BD45" s="23">
        <f t="shared" ca="1" si="35"/>
        <v>0</v>
      </c>
      <c r="BE45" s="23">
        <f t="shared" ca="1" si="36"/>
        <v>0</v>
      </c>
      <c r="BF45" s="23">
        <f t="shared" ca="1" si="37"/>
        <v>1400</v>
      </c>
      <c r="BG45" s="23">
        <f t="shared" ca="1" si="38"/>
        <v>-14300</v>
      </c>
      <c r="BH45" s="23">
        <f t="shared" ca="1" si="39"/>
        <v>0</v>
      </c>
      <c r="BI45" s="23">
        <f t="shared" ca="1" si="40"/>
        <v>0</v>
      </c>
      <c r="BJ45" s="23">
        <f t="shared" ca="1" si="41"/>
        <v>3000</v>
      </c>
      <c r="BK45" s="23">
        <f t="shared" ca="1" si="42"/>
        <v>0</v>
      </c>
      <c r="BL45" s="23">
        <f t="shared" ca="1" si="43"/>
        <v>0</v>
      </c>
      <c r="BN45" s="23" t="str" cm="1">
        <f t="array" aca="1" ref="BN45" ca="1">IF(INDEX($A$1:$AL$46,ROW(),BN$14)&gt;0,INDEX($A$1:$AL$46,ROW(),BN$14),"")</f>
        <v/>
      </c>
      <c r="BO45" s="23" t="str" cm="1">
        <f t="array" aca="1" ref="BO45" ca="1">IF(INDEX($A$1:$AL$46,ROW(),BO$14)&gt;0,INDEX($A$1:$AL$46,ROW(),BO$14),"")</f>
        <v/>
      </c>
      <c r="BP45" s="23" t="str" cm="1">
        <f t="array" aca="1" ref="BP45" ca="1">IF(INDEX($A$1:$AL$46,ROW(),BP$14)&gt;0,INDEX($A$1:$AL$46,ROW(),BP$14),"")</f>
        <v/>
      </c>
      <c r="BQ45" s="23" t="str" cm="1">
        <f t="array" aca="1" ref="BQ45" ca="1">IF(INDEX($A$1:$AL$46,ROW(),BQ$14)&gt;0,INDEX($A$1:$AL$46,ROW(),BQ$14),"")</f>
        <v/>
      </c>
      <c r="BR45" s="23" t="str" cm="1">
        <f t="array" aca="1" ref="BR45" ca="1">IF(INDEX($A$1:$AL$46,ROW(),BR$14)&gt;0,INDEX($A$1:$AL$46,ROW(),BR$14),"")</f>
        <v/>
      </c>
      <c r="BS45" s="23" t="str" cm="1">
        <f t="array" aca="1" ref="BS45" ca="1">IF(INDEX($A$1:$AL$46,ROW(),BS$14)&gt;0,INDEX($A$1:$AL$46,ROW(),BS$14),"")</f>
        <v/>
      </c>
      <c r="BT45" s="23" t="str" cm="1">
        <f t="array" aca="1" ref="BT45" ca="1">IF(INDEX($A$1:$AL$46,ROW(),BT$14)&gt;0,INDEX($A$1:$AL$46,ROW(),BT$14),"")</f>
        <v/>
      </c>
      <c r="BU45" s="23" t="str" cm="1">
        <f t="array" aca="1" ref="BU45" ca="1">IF(INDEX($A$1:$AL$46,ROW(),BU$14)&gt;0,INDEX($A$1:$AL$46,ROW(),BU$14),"")</f>
        <v/>
      </c>
      <c r="BV45" s="23" t="str" cm="1">
        <f t="array" aca="1" ref="BV45" ca="1">IF(INDEX($A$1:$AL$46,ROW(),BV$14)&gt;0,INDEX($A$1:$AL$46,ROW(),BV$14),"")</f>
        <v/>
      </c>
      <c r="BW45" s="23" t="str" cm="1">
        <f t="array" aca="1" ref="BW45" ca="1">IF(INDEX($A$1:$AL$46,ROW(),BW$14)&gt;0,INDEX($A$1:$AL$46,ROW(),BW$14),"")</f>
        <v/>
      </c>
      <c r="BX45" s="23" t="str" cm="1">
        <f t="array" aca="1" ref="BX45" ca="1">IF(INDEX($A$1:$AL$46,ROW(),BX$14)&gt;0,INDEX($A$1:$AL$46,ROW(),BX$14),"")</f>
        <v/>
      </c>
      <c r="BY45" s="23" t="str" cm="1">
        <f t="array" aca="1" ref="BY45" ca="1">IF(INDEX($A$1:$AL$46,ROW(),BY$14)&gt;0,INDEX($A$1:$AL$46,ROW(),BY$14),"")</f>
        <v/>
      </c>
      <c r="CA45" s="23" t="str" cm="1">
        <f t="array" aca="1" ref="CA45" ca="1">IF(INDEX($A$1:$AL$46,ROW(),CA$14)&lt;0,INDEX($A$1:$AL$46,ROW(),CA$14),"")</f>
        <v/>
      </c>
      <c r="CB45" s="23" t="str" cm="1">
        <f t="array" aca="1" ref="CB45" ca="1">IF(INDEX($A$1:$AL$46,ROW(),CB$14)&lt;0,INDEX($A$1:$AL$46,ROW(),CB$14),"")</f>
        <v/>
      </c>
      <c r="CC45" s="23" t="str" cm="1">
        <f t="array" aca="1" ref="CC45" ca="1">IF(INDEX($A$1:$AL$46,ROW(),CC$14)&lt;0,INDEX($A$1:$AL$46,ROW(),CC$14),"")</f>
        <v/>
      </c>
      <c r="CD45" s="23" t="str" cm="1">
        <f t="array" aca="1" ref="CD45" ca="1">IF(INDEX($A$1:$AL$46,ROW(),CD$14)&lt;0,INDEX($A$1:$AL$46,ROW(),CD$14),"")</f>
        <v/>
      </c>
      <c r="CE45" s="23" t="str" cm="1">
        <f t="array" aca="1" ref="CE45" ca="1">IF(INDEX($A$1:$AL$46,ROW(),CE$14)&lt;0,INDEX($A$1:$AL$46,ROW(),CE$14),"")</f>
        <v/>
      </c>
      <c r="CF45" s="23" t="str" cm="1">
        <f t="array" aca="1" ref="CF45" ca="1">IF(INDEX($A$1:$AL$46,ROW(),CF$14)&lt;0,INDEX($A$1:$AL$46,ROW(),CF$14),"")</f>
        <v/>
      </c>
      <c r="CG45" s="23" t="str" cm="1">
        <f t="array" aca="1" ref="CG45" ca="1">IF(INDEX($A$1:$AL$46,ROW(),CG$14)&lt;0,INDEX($A$1:$AL$46,ROW(),CG$14),"")</f>
        <v/>
      </c>
      <c r="CH45" s="23" t="str" cm="1">
        <f t="array" aca="1" ref="CH45" ca="1">IF(INDEX($A$1:$AL$46,ROW(),CH$14)&lt;0,INDEX($A$1:$AL$46,ROW(),CH$14),"")</f>
        <v/>
      </c>
      <c r="CI45" s="23" t="str" cm="1">
        <f t="array" aca="1" ref="CI45" ca="1">IF(INDEX($A$1:$AL$46,ROW(),CI$14)&lt;0,INDEX($A$1:$AL$46,ROW(),CI$14),"")</f>
        <v/>
      </c>
      <c r="CJ45" s="23" t="str" cm="1">
        <f t="array" aca="1" ref="CJ45" ca="1">IF(INDEX($A$1:$AL$46,ROW(),CJ$14)&lt;0,INDEX($A$1:$AL$46,ROW(),CJ$14),"")</f>
        <v/>
      </c>
      <c r="CK45" s="23" t="str" cm="1">
        <f t="array" aca="1" ref="CK45" ca="1">IF(INDEX($A$1:$AL$46,ROW(),CK$14)&lt;0,INDEX($A$1:$AL$46,ROW(),CK$14),"")</f>
        <v/>
      </c>
      <c r="CL45" s="23" t="str" cm="1">
        <f t="array" aca="1" ref="CL45" ca="1">IF(INDEX($A$1:$AL$46,ROW(),CL$14)&lt;0,INDEX($A$1:$AL$46,ROW(),CL$14),"")</f>
        <v/>
      </c>
    </row>
    <row r="46" spans="1:90" s="2" customFormat="1" ht="15.75" x14ac:dyDescent="0.4">
      <c r="A46" s="7">
        <v>31</v>
      </c>
      <c r="B46" s="20">
        <f t="shared" ca="1" si="17"/>
        <v>0</v>
      </c>
      <c r="C46" s="21"/>
      <c r="D46" s="28"/>
      <c r="E46" s="25">
        <f ca="1">IF(OR(MONTH(DATE($B$1,E$1,$A46))&lt;&gt;E$1,_xlfn.XLOOKUP(DATE($B$1,E$1,$A46),祝祭日,祝祭日,"XXX",0,1)&lt;&gt;"XXX",WEEKDAY(DATE($B$1,E$1,$A46),2)&gt;5),"",SUMIFS(matsui[受渡金額],matsui[約定日],DATE(デイトレ集計!$B$1,デイトレ集計!E$1,デイトレ集計!$A46),matsui[商品区分],"株式"))</f>
        <v>0</v>
      </c>
      <c r="F46" s="21"/>
      <c r="G46" s="28"/>
      <c r="H46" s="25" t="str">
        <f ca="1">IF(OR(MONTH(DATE($B$1,H$1,$A46))&lt;&gt;H$1,_xlfn.XLOOKUP(DATE($B$1,H$1,$A46),祝祭日,祝祭日,"XXX",0,1)&lt;&gt;"XXX",WEEKDAY(DATE($B$1,H$1,$A46),2)&gt;5),"",SUMIFS(matsui[受渡金額],matsui[約定日],DATE(デイトレ集計!$B$1,デイトレ集計!H$1,デイトレ集計!$A46),matsui[商品区分],"株式"))</f>
        <v/>
      </c>
      <c r="I46" s="21"/>
      <c r="J46" s="28"/>
      <c r="K46" s="25">
        <f ca="1">IF(OR(MONTH(DATE($B$1,K$1,$A46))&lt;&gt;K$1,_xlfn.XLOOKUP(DATE($B$1,K$1,$A46),祝祭日,祝祭日,"XXX",0,1)&lt;&gt;"XXX",WEEKDAY(DATE($B$1,K$1,$A46),2)&gt;5),"",SUMIFS(matsui[受渡金額],matsui[約定日],DATE(デイトレ集計!$B$1,デイトレ集計!K$1,デイトレ集計!$A46),matsui[商品区分],"株式"))</f>
        <v>0</v>
      </c>
      <c r="L46" s="21"/>
      <c r="M46" s="28"/>
      <c r="N46" s="25" t="str">
        <f ca="1">IF(OR(MONTH(DATE($B$1,N$1,$A46))&lt;&gt;N$1,_xlfn.XLOOKUP(DATE($B$1,N$1,$A46),祝祭日,祝祭日,"XXX",0,1)&lt;&gt;"XXX",WEEKDAY(DATE($B$1,N$1,$A46),2)&gt;5),"",SUMIFS(matsui[受渡金額],matsui[約定日],DATE(デイトレ集計!$B$1,デイトレ集計!N$1,デイトレ集計!$A46),matsui[商品区分],"株式"))</f>
        <v/>
      </c>
      <c r="O46" s="21"/>
      <c r="P46" s="28"/>
      <c r="Q46" s="25">
        <f ca="1">IF(OR(MONTH(DATE($B$1,Q$1,$A46))&lt;&gt;Q$1,_xlfn.XLOOKUP(DATE($B$1,Q$1,$A46),祝祭日,祝祭日,"XXX",0,1)&lt;&gt;"XXX",WEEKDAY(DATE($B$1,Q$1,$A46),2)&gt;5),"",SUMIFS(matsui[受渡金額],matsui[約定日],DATE(デイトレ集計!$B$1,デイトレ集計!Q$1,デイトレ集計!$A46),matsui[商品区分],"株式"))</f>
        <v>0</v>
      </c>
      <c r="R46" s="21"/>
      <c r="S46" s="28"/>
      <c r="T46" s="25" t="str">
        <f ca="1">IF(OR(MONTH(DATE($B$1,T$1,$A46))&lt;&gt;T$1,_xlfn.XLOOKUP(DATE($B$1,T$1,$A46),祝祭日,祝祭日,"XXX",0,1)&lt;&gt;"XXX",WEEKDAY(DATE($B$1,T$1,$A46),2)&gt;5),"",SUMIFS(matsui[受渡金額],matsui[約定日],DATE(デイトレ集計!$B$1,デイトレ集計!T$1,デイトレ集計!$A46),matsui[商品区分],"株式"))</f>
        <v/>
      </c>
      <c r="U46" s="21"/>
      <c r="V46" s="28"/>
      <c r="W46" s="25">
        <f ca="1">IF(OR(MONTH(DATE($B$1,W$1,$A46))&lt;&gt;W$1,_xlfn.XLOOKUP(DATE($B$1,W$1,$A46),祝祭日,祝祭日,"XXX",0,1)&lt;&gt;"XXX",WEEKDAY(DATE($B$1,W$1,$A46),2)&gt;5),"",SUMIFS(matsui[受渡金額],matsui[約定日],DATE(デイトレ集計!$B$1,デイトレ集計!W$1,デイトレ集計!$A46),matsui[商品区分],"株式"))</f>
        <v>0</v>
      </c>
      <c r="X46" s="21"/>
      <c r="Y46" s="28"/>
      <c r="Z46" s="25">
        <f ca="1">IF(OR(MONTH(DATE($B$1,Z$1,$A46))&lt;&gt;Z$1,_xlfn.XLOOKUP(DATE($B$1,Z$1,$A46),祝祭日,祝祭日,"XXX",0,1)&lt;&gt;"XXX",WEEKDAY(DATE($B$1,Z$1,$A46),2)&gt;5),"",SUMIFS(matsui[受渡金額],matsui[約定日],DATE(デイトレ集計!$B$1,デイトレ集計!Z$1,デイトレ集計!$A46),matsui[商品区分],"株式"))</f>
        <v>0</v>
      </c>
      <c r="AA46" s="21"/>
      <c r="AB46" s="28"/>
      <c r="AC46" s="25" t="str">
        <f ca="1">IF(OR(MONTH(DATE($B$1,AC$1,$A46))&lt;&gt;AC$1,_xlfn.XLOOKUP(DATE($B$1,AC$1,$A46),祝祭日,祝祭日,"XXX",0,1)&lt;&gt;"XXX",WEEKDAY(DATE($B$1,AC$1,$A46),2)&gt;5),"",SUMIFS(matsui[受渡金額],matsui[約定日],DATE(デイトレ集計!$B$1,デイトレ集計!AC$1,デイトレ集計!$A46),matsui[商品区分],"株式"))</f>
        <v/>
      </c>
      <c r="AD46" s="21"/>
      <c r="AE46" s="28"/>
      <c r="AF46" s="25">
        <f ca="1">IF(OR(MONTH(DATE($B$1,AF$1,$A46))&lt;&gt;AF$1,_xlfn.XLOOKUP(DATE($B$1,AF$1,$A46),祝祭日,祝祭日,"XXX",0,1)&lt;&gt;"XXX",WEEKDAY(DATE($B$1,AF$1,$A46),2)&gt;5),"",SUMIFS(matsui[受渡金額],matsui[約定日],DATE(デイトレ集計!$B$1,デイトレ集計!AF$1,デイトレ集計!$A46),matsui[商品区分],"株式"))</f>
        <v>0</v>
      </c>
      <c r="AG46" s="21"/>
      <c r="AH46" s="28"/>
      <c r="AI46" s="25" t="str">
        <f ca="1">IF(OR(MONTH(DATE($B$1,AI$1,$A46))&lt;&gt;AI$1,_xlfn.XLOOKUP(DATE($B$1,AI$1,$A46),祝祭日,祝祭日,"XXX",0,1)&lt;&gt;"XXX",WEEKDAY(DATE($B$1,AI$1,$A46),2)&gt;5),"",SUMIFS(matsui[受渡金額],matsui[約定日],DATE(デイトレ集計!$B$1,デイトレ集計!AI$1,デイトレ集計!$A46),matsui[商品区分],"株式"))</f>
        <v/>
      </c>
      <c r="AJ46" s="21"/>
      <c r="AK46" s="28"/>
      <c r="AL46" s="28" t="str">
        <f ca="1">IF(OR(MONTH(DATE($B$1,AL$1,$A46))&lt;&gt;AL$1,_xlfn.XLOOKUP(DATE($B$1,AL$1,$A46),祝祭日,祝祭日,"XXX",0,1)&lt;&gt;"XXX",WEEKDAY(DATE($B$1,AL$1,$A46),2)&gt;5),"",SUMIFS(matsui[受渡金額],matsui[約定日],DATE(デイトレ集計!$B$1,デイトレ集計!AL$1,デイトレ集計!$A46),matsui[商品区分],"株式"))</f>
        <v/>
      </c>
      <c r="AN46" s="23">
        <f t="shared" ca="1" si="20"/>
        <v>0</v>
      </c>
      <c r="AO46" s="23">
        <f t="shared" ca="1" si="21"/>
        <v>0</v>
      </c>
      <c r="AP46" s="23">
        <f t="shared" ca="1" si="22"/>
        <v>0</v>
      </c>
      <c r="AQ46" s="23">
        <f t="shared" ca="1" si="23"/>
        <v>0</v>
      </c>
      <c r="AR46" s="23">
        <f t="shared" ca="1" si="24"/>
        <v>0</v>
      </c>
      <c r="AS46" s="23">
        <f t="shared" ca="1" si="25"/>
        <v>1400</v>
      </c>
      <c r="AT46" s="23">
        <f t="shared" ca="1" si="26"/>
        <v>-12900</v>
      </c>
      <c r="AU46" s="23">
        <f t="shared" ca="1" si="32"/>
        <v>-12900</v>
      </c>
      <c r="AV46" s="23">
        <f t="shared" ca="1" si="45"/>
        <v>-12900</v>
      </c>
      <c r="AW46" s="23">
        <f t="shared" ca="1" si="46"/>
        <v>-9900</v>
      </c>
      <c r="AX46" s="23">
        <f t="shared" ca="1" si="47"/>
        <v>-9900</v>
      </c>
      <c r="AY46" s="23">
        <f t="shared" ca="1" si="48"/>
        <v>-9900</v>
      </c>
      <c r="BA46" s="23">
        <f t="shared" ca="1" si="44"/>
        <v>0</v>
      </c>
      <c r="BB46" s="23">
        <f t="shared" ca="1" si="33"/>
        <v>0</v>
      </c>
      <c r="BC46" s="23">
        <f t="shared" ca="1" si="34"/>
        <v>0</v>
      </c>
      <c r="BD46" s="23">
        <f t="shared" ca="1" si="35"/>
        <v>0</v>
      </c>
      <c r="BE46" s="23">
        <f t="shared" ca="1" si="36"/>
        <v>0</v>
      </c>
      <c r="BF46" s="23">
        <f t="shared" ca="1" si="37"/>
        <v>1400</v>
      </c>
      <c r="BG46" s="23">
        <f t="shared" ca="1" si="38"/>
        <v>-14300</v>
      </c>
      <c r="BH46" s="23">
        <f t="shared" ca="1" si="39"/>
        <v>0</v>
      </c>
      <c r="BI46" s="23">
        <f t="shared" ca="1" si="40"/>
        <v>0</v>
      </c>
      <c r="BJ46" s="23">
        <f t="shared" ca="1" si="41"/>
        <v>3000</v>
      </c>
      <c r="BK46" s="23">
        <f t="shared" ca="1" si="42"/>
        <v>0</v>
      </c>
      <c r="BL46" s="23">
        <f t="shared" ca="1" si="43"/>
        <v>0</v>
      </c>
      <c r="BN46" s="23" t="str" cm="1">
        <f t="array" aca="1" ref="BN46" ca="1">IF(INDEX($A$1:$AL$46,ROW(),BN$14)&gt;0,INDEX($A$1:$AL$46,ROW(),BN$14),"")</f>
        <v/>
      </c>
      <c r="BO46" s="23" t="str" cm="1">
        <f t="array" aca="1" ref="BO46" ca="1">IF(INDEX($A$1:$AL$46,ROW(),BO$14)&gt;0,INDEX($A$1:$AL$46,ROW(),BO$14),"")</f>
        <v/>
      </c>
      <c r="BP46" s="23" t="str" cm="1">
        <f t="array" aca="1" ref="BP46" ca="1">IF(INDEX($A$1:$AL$46,ROW(),BP$14)&gt;0,INDEX($A$1:$AL$46,ROW(),BP$14),"")</f>
        <v/>
      </c>
      <c r="BQ46" s="23" t="str" cm="1">
        <f t="array" aca="1" ref="BQ46" ca="1">IF(INDEX($A$1:$AL$46,ROW(),BQ$14)&gt;0,INDEX($A$1:$AL$46,ROW(),BQ$14),"")</f>
        <v/>
      </c>
      <c r="BR46" s="23" t="str" cm="1">
        <f t="array" aca="1" ref="BR46" ca="1">IF(INDEX($A$1:$AL$46,ROW(),BR$14)&gt;0,INDEX($A$1:$AL$46,ROW(),BR$14),"")</f>
        <v/>
      </c>
      <c r="BS46" s="23" t="str" cm="1">
        <f t="array" aca="1" ref="BS46" ca="1">IF(INDEX($A$1:$AL$46,ROW(),BS$14)&gt;0,INDEX($A$1:$AL$46,ROW(),BS$14),"")</f>
        <v/>
      </c>
      <c r="BT46" s="23" t="str" cm="1">
        <f t="array" aca="1" ref="BT46" ca="1">IF(INDEX($A$1:$AL$46,ROW(),BT$14)&gt;0,INDEX($A$1:$AL$46,ROW(),BT$14),"")</f>
        <v/>
      </c>
      <c r="BU46" s="23" t="str" cm="1">
        <f t="array" aca="1" ref="BU46" ca="1">IF(INDEX($A$1:$AL$46,ROW(),BU$14)&gt;0,INDEX($A$1:$AL$46,ROW(),BU$14),"")</f>
        <v/>
      </c>
      <c r="BV46" s="23" t="str" cm="1">
        <f t="array" aca="1" ref="BV46" ca="1">IF(INDEX($A$1:$AL$46,ROW(),BV$14)&gt;0,INDEX($A$1:$AL$46,ROW(),BV$14),"")</f>
        <v/>
      </c>
      <c r="BW46" s="23" t="str" cm="1">
        <f t="array" aca="1" ref="BW46" ca="1">IF(INDEX($A$1:$AL$46,ROW(),BW$14)&gt;0,INDEX($A$1:$AL$46,ROW(),BW$14),"")</f>
        <v/>
      </c>
      <c r="BX46" s="23" t="str" cm="1">
        <f t="array" aca="1" ref="BX46" ca="1">IF(INDEX($A$1:$AL$46,ROW(),BX$14)&gt;0,INDEX($A$1:$AL$46,ROW(),BX$14),"")</f>
        <v/>
      </c>
      <c r="BY46" s="23" t="str" cm="1">
        <f t="array" aca="1" ref="BY46" ca="1">IF(INDEX($A$1:$AL$46,ROW(),BY$14)&gt;0,INDEX($A$1:$AL$46,ROW(),BY$14),"")</f>
        <v/>
      </c>
      <c r="CA46" s="23" t="str" cm="1">
        <f t="array" aca="1" ref="CA46" ca="1">IF(INDEX($A$1:$AL$46,ROW(),CA$14)&lt;0,INDEX($A$1:$AL$46,ROW(),CA$14),"")</f>
        <v/>
      </c>
      <c r="CB46" s="23" t="str" cm="1">
        <f t="array" aca="1" ref="CB46" ca="1">IF(INDEX($A$1:$AL$46,ROW(),CB$14)&lt;0,INDEX($A$1:$AL$46,ROW(),CB$14),"")</f>
        <v/>
      </c>
      <c r="CC46" s="23" t="str" cm="1">
        <f t="array" aca="1" ref="CC46" ca="1">IF(INDEX($A$1:$AL$46,ROW(),CC$14)&lt;0,INDEX($A$1:$AL$46,ROW(),CC$14),"")</f>
        <v/>
      </c>
      <c r="CD46" s="23" t="str" cm="1">
        <f t="array" aca="1" ref="CD46" ca="1">IF(INDEX($A$1:$AL$46,ROW(),CD$14)&lt;0,INDEX($A$1:$AL$46,ROW(),CD$14),"")</f>
        <v/>
      </c>
      <c r="CE46" s="23" t="str" cm="1">
        <f t="array" aca="1" ref="CE46" ca="1">IF(INDEX($A$1:$AL$46,ROW(),CE$14)&lt;0,INDEX($A$1:$AL$46,ROW(),CE$14),"")</f>
        <v/>
      </c>
      <c r="CF46" s="23" t="str" cm="1">
        <f t="array" aca="1" ref="CF46" ca="1">IF(INDEX($A$1:$AL$46,ROW(),CF$14)&lt;0,INDEX($A$1:$AL$46,ROW(),CF$14),"")</f>
        <v/>
      </c>
      <c r="CG46" s="23" t="str" cm="1">
        <f t="array" aca="1" ref="CG46" ca="1">IF(INDEX($A$1:$AL$46,ROW(),CG$14)&lt;0,INDEX($A$1:$AL$46,ROW(),CG$14),"")</f>
        <v/>
      </c>
      <c r="CH46" s="23" t="str" cm="1">
        <f t="array" aca="1" ref="CH46" ca="1">IF(INDEX($A$1:$AL$46,ROW(),CH$14)&lt;0,INDEX($A$1:$AL$46,ROW(),CH$14),"")</f>
        <v/>
      </c>
      <c r="CI46" s="23" t="str" cm="1">
        <f t="array" aca="1" ref="CI46" ca="1">IF(INDEX($A$1:$AL$46,ROW(),CI$14)&lt;0,INDEX($A$1:$AL$46,ROW(),CI$14),"")</f>
        <v/>
      </c>
      <c r="CJ46" s="23" t="str" cm="1">
        <f t="array" aca="1" ref="CJ46" ca="1">IF(INDEX($A$1:$AL$46,ROW(),CJ$14)&lt;0,INDEX($A$1:$AL$46,ROW(),CJ$14),"")</f>
        <v/>
      </c>
      <c r="CK46" s="23" t="str" cm="1">
        <f t="array" aca="1" ref="CK46" ca="1">IF(INDEX($A$1:$AL$46,ROW(),CK$14)&lt;0,INDEX($A$1:$AL$46,ROW(),CK$14),"")</f>
        <v/>
      </c>
      <c r="CL46" s="23" t="str" cm="1">
        <f t="array" aca="1" ref="CL46" ca="1">IF(INDEX($A$1:$AL$46,ROW(),CL$14)&lt;0,INDEX($A$1:$AL$46,ROW(),CL$14),"")</f>
        <v/>
      </c>
    </row>
    <row r="47" spans="1:90" x14ac:dyDescent="0.4">
      <c r="AN47" s="36" t="str">
        <f>LEFT($AN$1,1)&amp;TEXT(AN15,"00")</f>
        <v>Y01</v>
      </c>
      <c r="AO47" s="36" t="str">
        <f t="shared" ref="AO47:AY47" si="49">LEFT($AN$1,1)&amp;TEXT(AO15,"00")</f>
        <v>Y02</v>
      </c>
      <c r="AP47" s="36" t="str">
        <f t="shared" si="49"/>
        <v>Y03</v>
      </c>
      <c r="AQ47" s="36" t="str">
        <f t="shared" si="49"/>
        <v>Y04</v>
      </c>
      <c r="AR47" s="36" t="str">
        <f t="shared" si="49"/>
        <v>Y05</v>
      </c>
      <c r="AS47" s="36" t="str">
        <f t="shared" si="49"/>
        <v>Y06</v>
      </c>
      <c r="AT47" s="36" t="str">
        <f t="shared" si="49"/>
        <v>Y07</v>
      </c>
      <c r="AU47" s="36" t="str">
        <f t="shared" si="49"/>
        <v>Y08</v>
      </c>
      <c r="AV47" s="36" t="str">
        <f t="shared" si="49"/>
        <v>Y09</v>
      </c>
      <c r="AW47" s="36" t="str">
        <f t="shared" si="49"/>
        <v>Y10</v>
      </c>
      <c r="AX47" s="36" t="str">
        <f t="shared" si="49"/>
        <v>Y11</v>
      </c>
      <c r="AY47" s="36" t="str">
        <f t="shared" si="49"/>
        <v>Y12</v>
      </c>
      <c r="BA47" s="36" t="str">
        <f>LEFT($BA$1,1)&amp;TEXT(BA15,"00")</f>
        <v>M01</v>
      </c>
      <c r="BB47" s="36" t="str">
        <f t="shared" ref="BB47:BL47" si="50">LEFT($BA$1,1)&amp;TEXT(BB15,"00")</f>
        <v>M02</v>
      </c>
      <c r="BC47" s="36" t="str">
        <f t="shared" si="50"/>
        <v>M03</v>
      </c>
      <c r="BD47" s="36" t="str">
        <f t="shared" si="50"/>
        <v>M04</v>
      </c>
      <c r="BE47" s="36" t="str">
        <f t="shared" si="50"/>
        <v>M05</v>
      </c>
      <c r="BF47" s="36" t="str">
        <f t="shared" si="50"/>
        <v>M06</v>
      </c>
      <c r="BG47" s="36" t="str">
        <f t="shared" si="50"/>
        <v>M07</v>
      </c>
      <c r="BH47" s="36" t="str">
        <f t="shared" si="50"/>
        <v>M08</v>
      </c>
      <c r="BI47" s="36" t="str">
        <f t="shared" si="50"/>
        <v>M09</v>
      </c>
      <c r="BJ47" s="36" t="str">
        <f t="shared" si="50"/>
        <v>M10</v>
      </c>
      <c r="BK47" s="36" t="str">
        <f t="shared" si="50"/>
        <v>M11</v>
      </c>
      <c r="BL47" s="36" t="str">
        <f t="shared" si="50"/>
        <v>M12</v>
      </c>
      <c r="BN47" s="36" t="str">
        <f>LEFT($BN$1,1)&amp;TEXT(BN15,"00")</f>
        <v>W01</v>
      </c>
      <c r="BO47" s="36" t="str">
        <f t="shared" ref="BO47:BY47" si="51">LEFT($BN$1,1)&amp;TEXT(BO15,"00")</f>
        <v>W02</v>
      </c>
      <c r="BP47" s="36" t="str">
        <f t="shared" si="51"/>
        <v>W03</v>
      </c>
      <c r="BQ47" s="36" t="str">
        <f t="shared" si="51"/>
        <v>W04</v>
      </c>
      <c r="BR47" s="36" t="str">
        <f t="shared" si="51"/>
        <v>W05</v>
      </c>
      <c r="BS47" s="36" t="str">
        <f t="shared" si="51"/>
        <v>W06</v>
      </c>
      <c r="BT47" s="36" t="str">
        <f t="shared" si="51"/>
        <v>W07</v>
      </c>
      <c r="BU47" s="36" t="str">
        <f t="shared" si="51"/>
        <v>W08</v>
      </c>
      <c r="BV47" s="36" t="str">
        <f t="shared" si="51"/>
        <v>W09</v>
      </c>
      <c r="BW47" s="36" t="str">
        <f t="shared" si="51"/>
        <v>W10</v>
      </c>
      <c r="BX47" s="36" t="str">
        <f t="shared" si="51"/>
        <v>W11</v>
      </c>
      <c r="BY47" s="36" t="str">
        <f t="shared" si="51"/>
        <v>W12</v>
      </c>
      <c r="CA47" s="36" t="str">
        <f>LEFT($CA$1,1)&amp;TEXT(CA15,"00")</f>
        <v>L01</v>
      </c>
      <c r="CB47" s="36" t="str">
        <f t="shared" ref="CB47:CL47" si="52">LEFT($CA$1,1)&amp;TEXT(CB15,"00")</f>
        <v>L02</v>
      </c>
      <c r="CC47" s="36" t="str">
        <f t="shared" si="52"/>
        <v>L03</v>
      </c>
      <c r="CD47" s="36" t="str">
        <f t="shared" si="52"/>
        <v>L04</v>
      </c>
      <c r="CE47" s="36" t="str">
        <f t="shared" si="52"/>
        <v>L05</v>
      </c>
      <c r="CF47" s="36" t="str">
        <f t="shared" si="52"/>
        <v>L06</v>
      </c>
      <c r="CG47" s="36" t="str">
        <f t="shared" si="52"/>
        <v>L07</v>
      </c>
      <c r="CH47" s="36" t="str">
        <f t="shared" si="52"/>
        <v>L08</v>
      </c>
      <c r="CI47" s="36" t="str">
        <f t="shared" si="52"/>
        <v>L09</v>
      </c>
      <c r="CJ47" s="36" t="str">
        <f t="shared" si="52"/>
        <v>L10</v>
      </c>
      <c r="CK47" s="36" t="str">
        <f t="shared" si="52"/>
        <v>L11</v>
      </c>
      <c r="CL47" s="36" t="str">
        <f t="shared" si="52"/>
        <v>L12</v>
      </c>
    </row>
    <row r="48" spans="1:90" x14ac:dyDescent="0.4">
      <c r="A48" s="77" t="str">
        <f>AN1&amp;"のカラム番号"</f>
        <v>Y)年間集計のカラム番号</v>
      </c>
      <c r="B48" s="77"/>
      <c r="C48" s="77"/>
      <c r="D48" s="77"/>
      <c r="E48" s="77">
        <f>_xlfn.XMATCH(LEFT($A48,1)&amp;TEXT(E$1,"00"),$47:$47,0,1)</f>
        <v>40</v>
      </c>
      <c r="F48" s="77"/>
      <c r="G48" s="77"/>
      <c r="H48" s="77">
        <f>_xlfn.XMATCH(LEFT($A48,1)&amp;TEXT(H$1,"00"),$47:$47,0,1)</f>
        <v>41</v>
      </c>
      <c r="I48" s="77"/>
      <c r="J48" s="77"/>
      <c r="K48" s="77">
        <f>_xlfn.XMATCH(LEFT($A48,1)&amp;TEXT(K$1,"00"),$47:$47,0,1)</f>
        <v>42</v>
      </c>
      <c r="L48" s="77"/>
      <c r="M48" s="77"/>
      <c r="N48" s="77">
        <f>_xlfn.XMATCH(LEFT($A48,1)&amp;TEXT(N$1,"00"),$47:$47,0,1)</f>
        <v>43</v>
      </c>
      <c r="O48" s="77"/>
      <c r="P48" s="77"/>
      <c r="Q48" s="77">
        <f>_xlfn.XMATCH(LEFT($A48,1)&amp;TEXT(Q$1,"00"),$47:$47,0,1)</f>
        <v>44</v>
      </c>
      <c r="R48" s="77"/>
      <c r="S48" s="77"/>
      <c r="T48" s="77">
        <f>_xlfn.XMATCH(LEFT($A48,1)&amp;TEXT(T$1,"00"),$47:$47,0,1)</f>
        <v>45</v>
      </c>
      <c r="U48" s="77"/>
      <c r="V48" s="77"/>
      <c r="W48" s="77">
        <f>_xlfn.XMATCH(LEFT($A48,1)&amp;TEXT(W$1,"00"),$47:$47,0,1)</f>
        <v>46</v>
      </c>
      <c r="X48" s="77"/>
      <c r="Y48" s="77"/>
      <c r="Z48" s="77">
        <f>_xlfn.XMATCH(LEFT($A48,1)&amp;TEXT(Z$1,"00"),$47:$47,0,1)</f>
        <v>47</v>
      </c>
      <c r="AA48" s="77"/>
      <c r="AB48" s="77"/>
      <c r="AC48" s="77">
        <f>_xlfn.XMATCH(LEFT($A48,1)&amp;TEXT(AC$1,"00"),$47:$47,0,1)</f>
        <v>48</v>
      </c>
      <c r="AD48" s="77"/>
      <c r="AE48" s="77"/>
      <c r="AF48" s="77">
        <f>_xlfn.XMATCH(LEFT($A48,1)&amp;TEXT(AF$1,"00"),$47:$47,0,1)</f>
        <v>49</v>
      </c>
      <c r="AG48" s="77"/>
      <c r="AH48" s="77"/>
      <c r="AI48" s="77">
        <f>_xlfn.XMATCH(LEFT($A48,1)&amp;TEXT(AI$1,"00"),$47:$47,0,1)</f>
        <v>50</v>
      </c>
      <c r="AJ48" s="77"/>
      <c r="AK48" s="77"/>
      <c r="AL48" s="77">
        <f>_xlfn.XMATCH(LEFT($A48,1)&amp;TEXT(AL$1,"00"),$47:$47,0,1)</f>
        <v>51</v>
      </c>
      <c r="AN48" s="23"/>
    </row>
    <row r="49" spans="1:38" x14ac:dyDescent="0.4">
      <c r="A49" s="77" t="str">
        <f>BA1&amp;"のカラム番号"</f>
        <v>M)月間集計のカラム番号</v>
      </c>
      <c r="B49" s="77"/>
      <c r="C49" s="77"/>
      <c r="D49" s="77"/>
      <c r="E49" s="77">
        <f>_xlfn.XMATCH(LEFT($A49,1)&amp;TEXT(E$1,"00"),$47:$47,0,1)</f>
        <v>53</v>
      </c>
      <c r="F49" s="77"/>
      <c r="G49" s="77"/>
      <c r="H49" s="77">
        <f>_xlfn.XMATCH(LEFT($A49,1)&amp;TEXT(H$1,"00"),$47:$47,0,1)</f>
        <v>54</v>
      </c>
      <c r="I49" s="77"/>
      <c r="J49" s="77"/>
      <c r="K49" s="77">
        <f>_xlfn.XMATCH(LEFT($A49,1)&amp;TEXT(K$1,"00"),$47:$47,0,1)</f>
        <v>55</v>
      </c>
      <c r="L49" s="77"/>
      <c r="M49" s="77"/>
      <c r="N49" s="77">
        <f>_xlfn.XMATCH(LEFT($A49,1)&amp;TEXT(N$1,"00"),$47:$47,0,1)</f>
        <v>56</v>
      </c>
      <c r="O49" s="77"/>
      <c r="P49" s="77"/>
      <c r="Q49" s="77">
        <f>_xlfn.XMATCH(LEFT($A49,1)&amp;TEXT(Q$1,"00"),$47:$47,0,1)</f>
        <v>57</v>
      </c>
      <c r="R49" s="77"/>
      <c r="S49" s="77"/>
      <c r="T49" s="77">
        <f>_xlfn.XMATCH(LEFT($A49,1)&amp;TEXT(T$1,"00"),$47:$47,0,1)</f>
        <v>58</v>
      </c>
      <c r="U49" s="77"/>
      <c r="V49" s="77"/>
      <c r="W49" s="77">
        <f>_xlfn.XMATCH(LEFT($A49,1)&amp;TEXT(W$1,"00"),$47:$47,0,1)</f>
        <v>59</v>
      </c>
      <c r="X49" s="77"/>
      <c r="Y49" s="77"/>
      <c r="Z49" s="77">
        <f>_xlfn.XMATCH(LEFT($A49,1)&amp;TEXT(Z$1,"00"),$47:$47,0,1)</f>
        <v>60</v>
      </c>
      <c r="AA49" s="77"/>
      <c r="AB49" s="77"/>
      <c r="AC49" s="77">
        <f>_xlfn.XMATCH(LEFT($A49,1)&amp;TEXT(AC$1,"00"),$47:$47,0,1)</f>
        <v>61</v>
      </c>
      <c r="AD49" s="77"/>
      <c r="AE49" s="77"/>
      <c r="AF49" s="77">
        <f>_xlfn.XMATCH(LEFT($A49,1)&amp;TEXT(AF$1,"00"),$47:$47,0,1)</f>
        <v>62</v>
      </c>
      <c r="AG49" s="77"/>
      <c r="AH49" s="77"/>
      <c r="AI49" s="77">
        <f>_xlfn.XMATCH(LEFT($A49,1)&amp;TEXT(AI$1,"00"),$47:$47,0,1)</f>
        <v>63</v>
      </c>
      <c r="AJ49" s="77"/>
      <c r="AK49" s="77"/>
      <c r="AL49" s="77">
        <f>_xlfn.XMATCH(LEFT($A49,1)&amp;TEXT(AL$1,"00"),$47:$47,0,1)</f>
        <v>64</v>
      </c>
    </row>
    <row r="50" spans="1:38" x14ac:dyDescent="0.4">
      <c r="A50" s="77" t="str">
        <f>BN1&amp;"のカラム番号"</f>
        <v>W)日次収支（プラス）のカラム番号</v>
      </c>
      <c r="B50" s="77"/>
      <c r="C50" s="77"/>
      <c r="D50" s="77"/>
      <c r="E50" s="77">
        <f>_xlfn.XMATCH(LEFT($A50,1)&amp;TEXT(E$1,"00"),$47:$47,0,1)</f>
        <v>66</v>
      </c>
      <c r="F50" s="77"/>
      <c r="G50" s="77"/>
      <c r="H50" s="77">
        <f>_xlfn.XMATCH(LEFT($A50,1)&amp;TEXT(H$1,"00"),$47:$47,0,1)</f>
        <v>67</v>
      </c>
      <c r="I50" s="77"/>
      <c r="J50" s="77"/>
      <c r="K50" s="77">
        <f>_xlfn.XMATCH(LEFT($A50,1)&amp;TEXT(K$1,"00"),$47:$47,0,1)</f>
        <v>68</v>
      </c>
      <c r="L50" s="77"/>
      <c r="M50" s="77"/>
      <c r="N50" s="77">
        <f>_xlfn.XMATCH(LEFT($A50,1)&amp;TEXT(N$1,"00"),$47:$47,0,1)</f>
        <v>69</v>
      </c>
      <c r="O50" s="77"/>
      <c r="P50" s="77"/>
      <c r="Q50" s="77">
        <f>_xlfn.XMATCH(LEFT($A50,1)&amp;TEXT(Q$1,"00"),$47:$47,0,1)</f>
        <v>70</v>
      </c>
      <c r="R50" s="77"/>
      <c r="S50" s="77"/>
      <c r="T50" s="77">
        <f>_xlfn.XMATCH(LEFT($A50,1)&amp;TEXT(T$1,"00"),$47:$47,0,1)</f>
        <v>71</v>
      </c>
      <c r="U50" s="77"/>
      <c r="V50" s="77"/>
      <c r="W50" s="77">
        <f>_xlfn.XMATCH(LEFT($A50,1)&amp;TEXT(W$1,"00"),$47:$47,0,1)</f>
        <v>72</v>
      </c>
      <c r="X50" s="77"/>
      <c r="Y50" s="77"/>
      <c r="Z50" s="77">
        <f>_xlfn.XMATCH(LEFT($A50,1)&amp;TEXT(Z$1,"00"),$47:$47,0,1)</f>
        <v>73</v>
      </c>
      <c r="AA50" s="77"/>
      <c r="AB50" s="77"/>
      <c r="AC50" s="77">
        <f>_xlfn.XMATCH(LEFT($A50,1)&amp;TEXT(AC$1,"00"),$47:$47,0,1)</f>
        <v>74</v>
      </c>
      <c r="AD50" s="77"/>
      <c r="AE50" s="77"/>
      <c r="AF50" s="77">
        <f>_xlfn.XMATCH(LEFT($A50,1)&amp;TEXT(AF$1,"00"),$47:$47,0,1)</f>
        <v>75</v>
      </c>
      <c r="AG50" s="77"/>
      <c r="AH50" s="77"/>
      <c r="AI50" s="77">
        <f>_xlfn.XMATCH(LEFT($A50,1)&amp;TEXT(AI$1,"00"),$47:$47,0,1)</f>
        <v>76</v>
      </c>
      <c r="AJ50" s="77"/>
      <c r="AK50" s="77"/>
      <c r="AL50" s="77">
        <f>_xlfn.XMATCH(LEFT($A50,1)&amp;TEXT(AL$1,"00"),$47:$47,0,1)</f>
        <v>77</v>
      </c>
    </row>
    <row r="51" spans="1:38" x14ac:dyDescent="0.4">
      <c r="A51" s="77" t="str">
        <f>CA1&amp;"のカラム番号"</f>
        <v>L)日次収支（マイナス）のカラム番号</v>
      </c>
      <c r="B51" s="77"/>
      <c r="C51" s="77"/>
      <c r="D51" s="77"/>
      <c r="E51" s="77">
        <f>_xlfn.XMATCH(LEFT($A51,1)&amp;TEXT(E$1,"00"),$47:$47,0,1)</f>
        <v>79</v>
      </c>
      <c r="F51" s="77"/>
      <c r="G51" s="77"/>
      <c r="H51" s="77">
        <f>_xlfn.XMATCH(LEFT($A51,1)&amp;TEXT(H$1,"00"),$47:$47,0,1)</f>
        <v>80</v>
      </c>
      <c r="I51" s="77"/>
      <c r="J51" s="77"/>
      <c r="K51" s="77">
        <f>_xlfn.XMATCH(LEFT($A51,1)&amp;TEXT(K$1,"00"),$47:$47,0,1)</f>
        <v>81</v>
      </c>
      <c r="L51" s="77"/>
      <c r="M51" s="77"/>
      <c r="N51" s="77">
        <f>_xlfn.XMATCH(LEFT($A51,1)&amp;TEXT(N$1,"00"),$47:$47,0,1)</f>
        <v>82</v>
      </c>
      <c r="O51" s="77"/>
      <c r="P51" s="77"/>
      <c r="Q51" s="77">
        <f>_xlfn.XMATCH(LEFT($A51,1)&amp;TEXT(Q$1,"00"),$47:$47,0,1)</f>
        <v>83</v>
      </c>
      <c r="R51" s="77"/>
      <c r="S51" s="77"/>
      <c r="T51" s="77">
        <f>_xlfn.XMATCH(LEFT($A51,1)&amp;TEXT(T$1,"00"),$47:$47,0,1)</f>
        <v>84</v>
      </c>
      <c r="U51" s="77"/>
      <c r="V51" s="77"/>
      <c r="W51" s="77">
        <f>_xlfn.XMATCH(LEFT($A51,1)&amp;TEXT(W$1,"00"),$47:$47,0,1)</f>
        <v>85</v>
      </c>
      <c r="X51" s="77"/>
      <c r="Y51" s="77"/>
      <c r="Z51" s="77">
        <f>_xlfn.XMATCH(LEFT($A51,1)&amp;TEXT(Z$1,"00"),$47:$47,0,1)</f>
        <v>86</v>
      </c>
      <c r="AA51" s="77"/>
      <c r="AB51" s="77"/>
      <c r="AC51" s="77">
        <f>_xlfn.XMATCH(LEFT($A51,1)&amp;TEXT(AC$1,"00"),$47:$47,0,1)</f>
        <v>87</v>
      </c>
      <c r="AD51" s="77"/>
      <c r="AE51" s="77"/>
      <c r="AF51" s="77">
        <f>_xlfn.XMATCH(LEFT($A51,1)&amp;TEXT(AF$1,"00"),$47:$47,0,1)</f>
        <v>88</v>
      </c>
      <c r="AG51" s="77"/>
      <c r="AH51" s="77"/>
      <c r="AI51" s="77">
        <f>_xlfn.XMATCH(LEFT($A51,1)&amp;TEXT(AI$1,"00"),$47:$47,0,1)</f>
        <v>89</v>
      </c>
      <c r="AJ51" s="77"/>
      <c r="AK51" s="77"/>
      <c r="AL51" s="77">
        <f>_xlfn.XMATCH(LEFT($A51,1)&amp;TEXT(AL$1,"00"),$47:$47,0,1)</f>
        <v>90</v>
      </c>
    </row>
    <row r="53" spans="1:38" ht="19.5" thickBot="1" x14ac:dyDescent="0.45">
      <c r="A53" s="78" t="s">
        <v>83</v>
      </c>
      <c r="B53" s="79">
        <v>2023</v>
      </c>
      <c r="C53" s="80"/>
      <c r="D53" s="81"/>
      <c r="E53" s="82">
        <v>1</v>
      </c>
      <c r="F53" s="83"/>
      <c r="G53" s="84"/>
      <c r="H53" s="82">
        <v>2</v>
      </c>
      <c r="I53" s="83"/>
      <c r="J53" s="84"/>
      <c r="K53" s="82">
        <v>3</v>
      </c>
      <c r="L53" s="83"/>
      <c r="M53" s="84"/>
      <c r="N53" s="82">
        <v>4</v>
      </c>
      <c r="O53" s="83"/>
      <c r="P53" s="84"/>
      <c r="Q53" s="82">
        <v>5</v>
      </c>
      <c r="R53" s="84"/>
      <c r="S53" s="84"/>
      <c r="T53" s="82">
        <v>6</v>
      </c>
      <c r="U53" s="84"/>
      <c r="V53" s="84"/>
      <c r="W53" s="82">
        <v>7</v>
      </c>
      <c r="X53" s="83"/>
      <c r="Y53" s="84"/>
      <c r="Z53" s="82">
        <v>8</v>
      </c>
      <c r="AA53" s="83"/>
      <c r="AB53" s="84"/>
      <c r="AC53" s="82">
        <v>9</v>
      </c>
      <c r="AD53" s="83"/>
      <c r="AE53" s="84"/>
      <c r="AF53" s="82">
        <v>10</v>
      </c>
      <c r="AG53" s="83"/>
      <c r="AH53" s="84"/>
      <c r="AI53" s="82">
        <v>11</v>
      </c>
      <c r="AJ53" s="83"/>
      <c r="AK53" s="84"/>
      <c r="AL53" s="84">
        <v>12</v>
      </c>
    </row>
    <row r="54" spans="1:38" ht="19.5" thickTop="1" x14ac:dyDescent="0.4">
      <c r="A54" s="53" t="s">
        <v>77</v>
      </c>
    </row>
    <row r="55" spans="1:38" x14ac:dyDescent="0.4">
      <c r="A55" s="57" t="s">
        <v>79</v>
      </c>
      <c r="B55" s="85">
        <f ca="1">MAX(OFFSET($A$1,ROW($A$16)-1,E$50-1,31,12))</f>
        <v>1500</v>
      </c>
      <c r="C55" s="85"/>
      <c r="D55" s="85"/>
      <c r="E55" s="85">
        <f ca="1">MAX(OFFSET($A$1,ROW($A$16)-1,E$50-1,31,1))</f>
        <v>0</v>
      </c>
      <c r="F55" s="85"/>
      <c r="G55" s="85"/>
      <c r="H55" s="85">
        <f ca="1">MAX(OFFSET($A$1,ROW($A$16)-1,H$50-1,31,1))</f>
        <v>0</v>
      </c>
      <c r="I55" s="85"/>
      <c r="J55" s="85"/>
      <c r="K55" s="85">
        <f ca="1">MAX(OFFSET($A$1,ROW($A$16)-1,K$50-1,31,1))</f>
        <v>0</v>
      </c>
      <c r="L55" s="85"/>
      <c r="M55" s="85"/>
      <c r="N55" s="85">
        <f ca="1">MAX(OFFSET($A$1,ROW($A$16)-1,N$50-1,31,1))</f>
        <v>0</v>
      </c>
      <c r="O55" s="86"/>
      <c r="P55" s="86"/>
      <c r="Q55" s="85">
        <f ca="1">MAX(OFFSET($A$1,ROW($A$16)-1,Q$50-1,31,1))</f>
        <v>0</v>
      </c>
      <c r="R55" s="85"/>
      <c r="S55" s="85"/>
      <c r="T55" s="85">
        <f ca="1">MAX(OFFSET($A$1,ROW($A$16)-1,T$50-1,31,1))</f>
        <v>1400</v>
      </c>
      <c r="U55" s="85"/>
      <c r="V55" s="85"/>
      <c r="W55" s="85">
        <f ca="1">MAX(OFFSET($A$1,ROW($A$16)-1,W$50-1,31,1))</f>
        <v>0</v>
      </c>
      <c r="X55" s="85"/>
      <c r="Y55" s="85"/>
      <c r="Z55" s="85">
        <f ca="1">MAX(OFFSET($A$1,ROW($A$16)-1,Z$50-1,31,1))</f>
        <v>0</v>
      </c>
      <c r="AA55" s="85"/>
      <c r="AB55" s="85"/>
      <c r="AC55" s="85">
        <f ca="1">MAX(OFFSET($A$1,ROW($A$16)-1,AC$50-1,31,1))</f>
        <v>0</v>
      </c>
      <c r="AD55" s="85"/>
      <c r="AE55" s="85"/>
      <c r="AF55" s="85">
        <f ca="1">MAX(OFFSET($A$1,ROW($A$16)-1,AF$50-1,31,1))</f>
        <v>1500</v>
      </c>
      <c r="AG55" s="85"/>
      <c r="AH55" s="85"/>
      <c r="AI55" s="85">
        <f ca="1">MAX(OFFSET($A$1,ROW($A$16)-1,AI$50-1,31,1))</f>
        <v>0</v>
      </c>
      <c r="AJ55" s="85"/>
      <c r="AK55" s="85"/>
      <c r="AL55" s="85">
        <f ca="1">MAX(OFFSET($A$1,ROW($A$16)-1,AL$50-1,31,1))</f>
        <v>0</v>
      </c>
    </row>
    <row r="56" spans="1:38" x14ac:dyDescent="0.4">
      <c r="A56" s="57" t="s">
        <v>80</v>
      </c>
      <c r="B56" s="85">
        <f ca="1">AVERAGE(OFFSET($A$1,ROW($A$16)-1,E$50-1,31,12))</f>
        <v>1466.6666666666667</v>
      </c>
      <c r="C56" s="85"/>
      <c r="D56" s="85"/>
      <c r="E56" s="85" t="str">
        <f ca="1">IFERROR(AVERAGE(OFFSET($A$1,ROW($A$16)-1,E$50-1,31,1)),"")</f>
        <v/>
      </c>
      <c r="F56" s="85"/>
      <c r="G56" s="85"/>
      <c r="H56" s="85" t="str">
        <f ca="1">IFERROR(AVERAGE(OFFSET($A$1,ROW($A$16)-1,H$50-1,31,1)),"")</f>
        <v/>
      </c>
      <c r="I56" s="85"/>
      <c r="J56" s="85"/>
      <c r="K56" s="85" t="str">
        <f ca="1">IFERROR(AVERAGE(OFFSET($A$1,ROW($A$16)-1,K$50-1,31,1)),"")</f>
        <v/>
      </c>
      <c r="L56" s="85"/>
      <c r="M56" s="85"/>
      <c r="N56" s="85" t="str">
        <f ca="1">IFERROR(AVERAGE(OFFSET($A$1,ROW($A$16)-1,N$50-1,31,1)),"")</f>
        <v/>
      </c>
      <c r="O56" s="86"/>
      <c r="P56" s="86"/>
      <c r="Q56" s="85" t="str">
        <f ca="1">IFERROR(AVERAGE(OFFSET($A$1,ROW($A$16)-1,Q$50-1,31,1)),"")</f>
        <v/>
      </c>
      <c r="R56" s="85"/>
      <c r="S56" s="85"/>
      <c r="T56" s="85">
        <f ca="1">IFERROR(AVERAGE(OFFSET($A$1,ROW($A$16)-1,T$50-1,31,1)),"")</f>
        <v>1400</v>
      </c>
      <c r="U56" s="85"/>
      <c r="V56" s="85"/>
      <c r="W56" s="85" t="str">
        <f ca="1">IFERROR(AVERAGE(OFFSET($A$1,ROW($A$16)-1,W$50-1,31,1)),"")</f>
        <v/>
      </c>
      <c r="X56" s="85"/>
      <c r="Y56" s="85"/>
      <c r="Z56" s="85" t="str">
        <f ca="1">IFERROR(AVERAGE(OFFSET($A$1,ROW($A$16)-1,Z$50-1,31,1)),"")</f>
        <v/>
      </c>
      <c r="AA56" s="85"/>
      <c r="AB56" s="85"/>
      <c r="AC56" s="85" t="str">
        <f ca="1">IFERROR(AVERAGE(OFFSET($A$1,ROW($A$16)-1,AC$50-1,31,1)),"")</f>
        <v/>
      </c>
      <c r="AD56" s="85"/>
      <c r="AE56" s="85"/>
      <c r="AF56" s="85">
        <f ca="1">IFERROR(AVERAGE(OFFSET($A$1,ROW($A$16)-1,AF$50-1,31,1)),"")</f>
        <v>1500</v>
      </c>
      <c r="AG56" s="85"/>
      <c r="AH56" s="85"/>
      <c r="AI56" s="85" t="str">
        <f ca="1">IFERROR(AVERAGE(OFFSET($A$1,ROW($A$16)-1,AI$50-1,31,1)),"")</f>
        <v/>
      </c>
      <c r="AJ56" s="85"/>
      <c r="AK56" s="85"/>
      <c r="AL56" s="85" t="str">
        <f ca="1">IFERROR(AVERAGE(OFFSET($A$1,ROW($A$16)-1,AL$50-1,31,1)),"")</f>
        <v/>
      </c>
    </row>
    <row r="57" spans="1:38" x14ac:dyDescent="0.4">
      <c r="A57" s="57" t="s">
        <v>81</v>
      </c>
      <c r="B57" s="85">
        <f ca="1">MEDIAN(OFFSET($A$1,ROW($A$16)-1,E$50-1,31,12))</f>
        <v>1500</v>
      </c>
      <c r="C57" s="85"/>
      <c r="D57" s="85"/>
      <c r="E57" s="85" t="str">
        <f ca="1">IFERROR(MEDIAN(OFFSET($A$1,ROW($A$16)-1,E$50-1,31,1)),"")</f>
        <v/>
      </c>
      <c r="F57" s="85"/>
      <c r="G57" s="85"/>
      <c r="H57" s="85" t="str">
        <f ca="1">IFERROR(MEDIAN(OFFSET($A$1,ROW($A$16)-1,H$50-1,31,1)),"")</f>
        <v/>
      </c>
      <c r="I57" s="85"/>
      <c r="J57" s="85"/>
      <c r="K57" s="85" t="str">
        <f ca="1">IFERROR(MEDIAN(OFFSET($A$1,ROW($A$16)-1,K$50-1,31,1)),"")</f>
        <v/>
      </c>
      <c r="L57" s="85"/>
      <c r="M57" s="85"/>
      <c r="N57" s="85" t="str">
        <f ca="1">IFERROR(MEDIAN(OFFSET($A$1,ROW($A$16)-1,N$50-1,31,1)),"")</f>
        <v/>
      </c>
      <c r="O57" s="86"/>
      <c r="P57" s="86"/>
      <c r="Q57" s="85" t="str">
        <f ca="1">IFERROR(MEDIAN(OFFSET($A$1,ROW($A$16)-1,Q$50-1,31,1)),"")</f>
        <v/>
      </c>
      <c r="R57" s="85"/>
      <c r="S57" s="85"/>
      <c r="T57" s="85">
        <f ca="1">IFERROR(MEDIAN(OFFSET($A$1,ROW($A$16)-1,T$50-1,31,1)),"")</f>
        <v>1400</v>
      </c>
      <c r="U57" s="85"/>
      <c r="V57" s="85"/>
      <c r="W57" s="85" t="str">
        <f ca="1">IFERROR(MEDIAN(OFFSET($A$1,ROW($A$16)-1,W$50-1,31,1)),"")</f>
        <v/>
      </c>
      <c r="X57" s="85"/>
      <c r="Y57" s="85"/>
      <c r="Z57" s="85" t="str">
        <f ca="1">IFERROR(MEDIAN(OFFSET($A$1,ROW($A$16)-1,Z$50-1,31,1)),"")</f>
        <v/>
      </c>
      <c r="AA57" s="85"/>
      <c r="AB57" s="85"/>
      <c r="AC57" s="85" t="str">
        <f ca="1">IFERROR(MEDIAN(OFFSET($A$1,ROW($A$16)-1,AC$50-1,31,1)),"")</f>
        <v/>
      </c>
      <c r="AD57" s="85"/>
      <c r="AE57" s="85"/>
      <c r="AF57" s="85">
        <f ca="1">IFERROR(MEDIAN(OFFSET($A$1,ROW($A$16)-1,AF$50-1,31,1)),"")</f>
        <v>1500</v>
      </c>
      <c r="AG57" s="85"/>
      <c r="AH57" s="85"/>
      <c r="AI57" s="85" t="str">
        <f ca="1">IFERROR(MEDIAN(OFFSET($A$1,ROW($A$16)-1,AI$50-1,31,1)),"")</f>
        <v/>
      </c>
      <c r="AJ57" s="85"/>
      <c r="AK57" s="85"/>
      <c r="AL57" s="85" t="str">
        <f ca="1">IFERROR(MEDIAN(OFFSET($A$1,ROW($A$16)-1,AL$50-1,31,1)),"")</f>
        <v/>
      </c>
    </row>
    <row r="58" spans="1:38" x14ac:dyDescent="0.4">
      <c r="A58" s="57" t="s">
        <v>82</v>
      </c>
      <c r="B58" s="85">
        <f ca="1">MIN(OFFSET($A$1,ROW($A$16)-1,E$50-1,31,12))</f>
        <v>1400</v>
      </c>
      <c r="C58" s="85"/>
      <c r="D58" s="85"/>
      <c r="E58" s="85">
        <f ca="1">MIN(OFFSET($A$1,ROW($A$16)-1,E$50-1,31,1))</f>
        <v>0</v>
      </c>
      <c r="F58" s="85"/>
      <c r="G58" s="85"/>
      <c r="H58" s="85">
        <f ca="1">MIN(OFFSET($A$1,ROW($A$16)-1,H$50-1,31,1))</f>
        <v>0</v>
      </c>
      <c r="I58" s="85"/>
      <c r="J58" s="85"/>
      <c r="K58" s="85">
        <f ca="1">MIN(OFFSET($A$1,ROW($A$16)-1,K$50-1,31,1))</f>
        <v>0</v>
      </c>
      <c r="L58" s="85"/>
      <c r="M58" s="85"/>
      <c r="N58" s="85">
        <f ca="1">MIN(OFFSET($A$1,ROW($A$16)-1,N$50-1,31,1))</f>
        <v>0</v>
      </c>
      <c r="O58" s="86"/>
      <c r="P58" s="86"/>
      <c r="Q58" s="85">
        <f ca="1">MIN(OFFSET($A$1,ROW($A$16)-1,Q$50-1,31,1))</f>
        <v>0</v>
      </c>
      <c r="R58" s="85"/>
      <c r="S58" s="85"/>
      <c r="T58" s="85">
        <f ca="1">MIN(OFFSET($A$1,ROW($A$16)-1,T$50-1,31,1))</f>
        <v>1400</v>
      </c>
      <c r="U58" s="85"/>
      <c r="V58" s="85"/>
      <c r="W58" s="85">
        <f ca="1">MIN(OFFSET($A$1,ROW($A$16)-1,W$50-1,31,1))</f>
        <v>0</v>
      </c>
      <c r="X58" s="85"/>
      <c r="Y58" s="85"/>
      <c r="Z58" s="85">
        <f ca="1">MIN(OFFSET($A$1,ROW($A$16)-1,Z$50-1,31,1))</f>
        <v>0</v>
      </c>
      <c r="AA58" s="85"/>
      <c r="AB58" s="85"/>
      <c r="AC58" s="85">
        <f ca="1">MIN(OFFSET($A$1,ROW($A$16)-1,AC$50-1,31,1))</f>
        <v>0</v>
      </c>
      <c r="AD58" s="85"/>
      <c r="AE58" s="85"/>
      <c r="AF58" s="85">
        <f ca="1">MIN(OFFSET($A$1,ROW($A$16)-1,AF$50-1,31,1))</f>
        <v>1500</v>
      </c>
      <c r="AG58" s="85"/>
      <c r="AH58" s="85"/>
      <c r="AI58" s="85">
        <f ca="1">MIN(OFFSET($A$1,ROW($A$16)-1,AI$50-1,31,1))</f>
        <v>0</v>
      </c>
      <c r="AJ58" s="85"/>
      <c r="AK58" s="85"/>
      <c r="AL58" s="85">
        <f ca="1">MIN(OFFSET($A$1,ROW($A$16)-1,AL$50-1,31,1))</f>
        <v>0</v>
      </c>
    </row>
    <row r="59" spans="1:38" x14ac:dyDescent="0.4">
      <c r="A59" s="87" t="s">
        <v>78</v>
      </c>
      <c r="B59" s="86"/>
      <c r="C59" s="85"/>
      <c r="D59" s="85"/>
      <c r="E59" s="85"/>
      <c r="F59" s="85"/>
      <c r="G59" s="85"/>
      <c r="H59" s="85"/>
      <c r="I59" s="85"/>
      <c r="J59" s="85"/>
      <c r="K59" s="85"/>
      <c r="L59" s="85"/>
      <c r="M59" s="85"/>
      <c r="N59" s="85"/>
      <c r="O59" s="86"/>
      <c r="P59" s="86"/>
      <c r="Q59" s="85"/>
      <c r="R59" s="85"/>
      <c r="S59" s="85"/>
      <c r="T59" s="85"/>
      <c r="U59" s="85"/>
      <c r="V59" s="85"/>
      <c r="W59" s="85"/>
      <c r="X59" s="85"/>
      <c r="Y59" s="85"/>
      <c r="Z59" s="85"/>
      <c r="AA59" s="85"/>
      <c r="AB59" s="85"/>
      <c r="AC59" s="85"/>
      <c r="AD59" s="85"/>
      <c r="AE59" s="85"/>
      <c r="AF59" s="85"/>
      <c r="AG59" s="85"/>
      <c r="AH59" s="85"/>
      <c r="AI59" s="85"/>
      <c r="AJ59" s="85"/>
      <c r="AK59" s="85"/>
      <c r="AL59" s="85"/>
    </row>
    <row r="60" spans="1:38" x14ac:dyDescent="0.4">
      <c r="A60" s="57" t="s">
        <v>82</v>
      </c>
      <c r="B60" s="85">
        <f ca="1">MAX(OFFSET($A$1,ROW($A$16)-1,E$51-1,31,12))</f>
        <v>-14300</v>
      </c>
      <c r="C60" s="85"/>
      <c r="D60" s="85"/>
      <c r="E60" s="85">
        <f ca="1">MAX(OFFSET($A$1,ROW($A$16)-1,E$51-1,31,1))</f>
        <v>0</v>
      </c>
      <c r="F60" s="85"/>
      <c r="G60" s="85"/>
      <c r="H60" s="85">
        <f ca="1">MAX(OFFSET($A$1,ROW($A$16)-1,H$51-1,31,1))</f>
        <v>0</v>
      </c>
      <c r="I60" s="85"/>
      <c r="J60" s="85"/>
      <c r="K60" s="85">
        <f ca="1">MAX(OFFSET($A$1,ROW($A$16)-1,K$51-1,31,1))</f>
        <v>0</v>
      </c>
      <c r="L60" s="85"/>
      <c r="M60" s="85"/>
      <c r="N60" s="85">
        <f ca="1">MAX(OFFSET($A$1,ROW($A$16)-1,N$51-1,31,1))</f>
        <v>0</v>
      </c>
      <c r="O60" s="86"/>
      <c r="P60" s="86"/>
      <c r="Q60" s="85">
        <f ca="1">MAX(OFFSET($A$1,ROW($A$16)-1,Q$51-1,31,1))</f>
        <v>0</v>
      </c>
      <c r="R60" s="85"/>
      <c r="S60" s="85"/>
      <c r="T60" s="85">
        <f ca="1">MAX(OFFSET($A$1,ROW($A$16)-1,T$51-1,31,1))</f>
        <v>0</v>
      </c>
      <c r="U60" s="85"/>
      <c r="V60" s="85"/>
      <c r="W60" s="85">
        <f ca="1">MAX(OFFSET($A$1,ROW($A$16)-1,W$51-1,31,1))</f>
        <v>-14300</v>
      </c>
      <c r="X60" s="85"/>
      <c r="Y60" s="85"/>
      <c r="Z60" s="85">
        <f ca="1">MAX(OFFSET($A$1,ROW($A$16)-1,Z$51-1,31,1))</f>
        <v>0</v>
      </c>
      <c r="AA60" s="85"/>
      <c r="AB60" s="85"/>
      <c r="AC60" s="85">
        <f ca="1">MAX(OFFSET($A$1,ROW($A$16)-1,AC$51-1,31,1))</f>
        <v>0</v>
      </c>
      <c r="AD60" s="85"/>
      <c r="AE60" s="85"/>
      <c r="AF60" s="85">
        <f ca="1">MAX(OFFSET($A$1,ROW($A$16)-1,AF$51-1,31,1))</f>
        <v>0</v>
      </c>
      <c r="AG60" s="85"/>
      <c r="AH60" s="85"/>
      <c r="AI60" s="85">
        <f ca="1">MAX(OFFSET($A$1,ROW($A$16)-1,AI$51-1,31,1))</f>
        <v>0</v>
      </c>
      <c r="AJ60" s="85"/>
      <c r="AK60" s="85"/>
      <c r="AL60" s="85">
        <f ca="1">MAX(OFFSET($A$1,ROW($A$16)-1,AL$51-1,31,1))</f>
        <v>0</v>
      </c>
    </row>
    <row r="61" spans="1:38" x14ac:dyDescent="0.4">
      <c r="A61" s="57" t="s">
        <v>80</v>
      </c>
      <c r="B61" s="85">
        <f ca="1">AVERAGE(OFFSET($A$1,ROW($A$16)-1,E$51-1,31,12))</f>
        <v>-14300</v>
      </c>
      <c r="C61" s="85"/>
      <c r="D61" s="85"/>
      <c r="E61" s="85" t="str">
        <f ca="1">IFERROR(AVERAGE(OFFSET($A$1,ROW($A$16)-1,E$51-1,31,1)),"")</f>
        <v/>
      </c>
      <c r="F61" s="85"/>
      <c r="G61" s="85"/>
      <c r="H61" s="85" t="str">
        <f ca="1">IFERROR(AVERAGE(OFFSET($A$1,ROW($A$16)-1,H$51-1,31,1)),"")</f>
        <v/>
      </c>
      <c r="I61" s="85"/>
      <c r="J61" s="85"/>
      <c r="K61" s="85" t="str">
        <f ca="1">IFERROR(AVERAGE(OFFSET($A$1,ROW($A$16)-1,K$51-1,31,1)),"")</f>
        <v/>
      </c>
      <c r="L61" s="85"/>
      <c r="M61" s="85"/>
      <c r="N61" s="85" t="str">
        <f ca="1">IFERROR(AVERAGE(OFFSET($A$1,ROW($A$16)-1,N$51-1,31,1)),"")</f>
        <v/>
      </c>
      <c r="O61" s="86"/>
      <c r="P61" s="86"/>
      <c r="Q61" s="85" t="str">
        <f ca="1">IFERROR(AVERAGE(OFFSET($A$1,ROW($A$16)-1,Q$51-1,31,1)),"")</f>
        <v/>
      </c>
      <c r="R61" s="85"/>
      <c r="S61" s="85"/>
      <c r="T61" s="85" t="str">
        <f ca="1">IFERROR(AVERAGE(OFFSET($A$1,ROW($A$16)-1,T$51-1,31,1)),"")</f>
        <v/>
      </c>
      <c r="U61" s="85"/>
      <c r="V61" s="85"/>
      <c r="W61" s="85">
        <f ca="1">IFERROR(AVERAGE(OFFSET($A$1,ROW($A$16)-1,W$51-1,31,1)),"")</f>
        <v>-14300</v>
      </c>
      <c r="X61" s="85"/>
      <c r="Y61" s="85"/>
      <c r="Z61" s="85" t="str">
        <f ca="1">IFERROR(AVERAGE(OFFSET($A$1,ROW($A$16)-1,Z$51-1,31,1)),"")</f>
        <v/>
      </c>
      <c r="AA61" s="85"/>
      <c r="AB61" s="85"/>
      <c r="AC61" s="85" t="str">
        <f ca="1">IFERROR(AVERAGE(OFFSET($A$1,ROW($A$16)-1,AC$51-1,31,1)),"")</f>
        <v/>
      </c>
      <c r="AD61" s="85"/>
      <c r="AE61" s="85"/>
      <c r="AF61" s="85" t="str">
        <f ca="1">IFERROR(AVERAGE(OFFSET($A$1,ROW($A$16)-1,AF$51-1,31,1)),"")</f>
        <v/>
      </c>
      <c r="AG61" s="85"/>
      <c r="AH61" s="85"/>
      <c r="AI61" s="85" t="str">
        <f ca="1">IFERROR(AVERAGE(OFFSET($A$1,ROW($A$16)-1,AI$51-1,31,1)),"")</f>
        <v/>
      </c>
      <c r="AJ61" s="85"/>
      <c r="AK61" s="85"/>
      <c r="AL61" s="85" t="str">
        <f ca="1">IFERROR(AVERAGE(OFFSET($A$1,ROW($A$16)-1,AL$51-1,31,1)),"")</f>
        <v/>
      </c>
    </row>
    <row r="62" spans="1:38" x14ac:dyDescent="0.4">
      <c r="A62" s="57" t="s">
        <v>81</v>
      </c>
      <c r="B62" s="85">
        <f ca="1">MEDIAN(OFFSET($A$1,ROW($A$16)-1,E$51-1,31,12))</f>
        <v>-14300</v>
      </c>
      <c r="C62" s="85"/>
      <c r="D62" s="85"/>
      <c r="E62" s="85" t="str">
        <f ca="1">IFERROR(MEDIAN(OFFSET($A$1,ROW($A$16)-1,E$51-1,31,1)),"")</f>
        <v/>
      </c>
      <c r="F62" s="85"/>
      <c r="G62" s="85"/>
      <c r="H62" s="85" t="str">
        <f ca="1">IFERROR(MEDIAN(OFFSET($A$1,ROW($A$16)-1,H$51-1,31,1)),"")</f>
        <v/>
      </c>
      <c r="I62" s="85"/>
      <c r="J62" s="85"/>
      <c r="K62" s="85" t="str">
        <f ca="1">IFERROR(MEDIAN(OFFSET($A$1,ROW($A$16)-1,K$51-1,31,1)),"")</f>
        <v/>
      </c>
      <c r="L62" s="85"/>
      <c r="M62" s="85"/>
      <c r="N62" s="85" t="str">
        <f ca="1">IFERROR(MEDIAN(OFFSET($A$1,ROW($A$16)-1,N$51-1,31,1)),"")</f>
        <v/>
      </c>
      <c r="O62" s="86"/>
      <c r="P62" s="86"/>
      <c r="Q62" s="85" t="str">
        <f ca="1">IFERROR(MEDIAN(OFFSET($A$1,ROW($A$16)-1,Q$51-1,31,1)),"")</f>
        <v/>
      </c>
      <c r="R62" s="85"/>
      <c r="S62" s="85"/>
      <c r="T62" s="85" t="str">
        <f ca="1">IFERROR(MEDIAN(OFFSET($A$1,ROW($A$16)-1,T$51-1,31,1)),"")</f>
        <v/>
      </c>
      <c r="U62" s="85"/>
      <c r="V62" s="85"/>
      <c r="W62" s="85">
        <f ca="1">IFERROR(MEDIAN(OFFSET($A$1,ROW($A$16)-1,W$51-1,31,1)),"")</f>
        <v>-14300</v>
      </c>
      <c r="X62" s="85"/>
      <c r="Y62" s="85"/>
      <c r="Z62" s="85" t="str">
        <f ca="1">IFERROR(MEDIAN(OFFSET($A$1,ROW($A$16)-1,Z$51-1,31,1)),"")</f>
        <v/>
      </c>
      <c r="AA62" s="85"/>
      <c r="AB62" s="85"/>
      <c r="AC62" s="85" t="str">
        <f ca="1">IFERROR(MEDIAN(OFFSET($A$1,ROW($A$16)-1,AC$51-1,31,1)),"")</f>
        <v/>
      </c>
      <c r="AD62" s="85"/>
      <c r="AE62" s="85"/>
      <c r="AF62" s="85" t="str">
        <f ca="1">IFERROR(MEDIAN(OFFSET($A$1,ROW($A$16)-1,AF$51-1,31,1)),"")</f>
        <v/>
      </c>
      <c r="AG62" s="85"/>
      <c r="AH62" s="85"/>
      <c r="AI62" s="85" t="str">
        <f ca="1">IFERROR(MEDIAN(OFFSET($A$1,ROW($A$16)-1,AI$51-1,31,1)),"")</f>
        <v/>
      </c>
      <c r="AJ62" s="85"/>
      <c r="AK62" s="85"/>
      <c r="AL62" s="85" t="str">
        <f ca="1">IFERROR(MEDIAN(OFFSET($A$1,ROW($A$16)-1,AL$51-1,31,1)),"")</f>
        <v/>
      </c>
    </row>
    <row r="63" spans="1:38" x14ac:dyDescent="0.4">
      <c r="A63" s="57" t="s">
        <v>79</v>
      </c>
      <c r="B63" s="85">
        <f ca="1">MIN(OFFSET($A$1,ROW($A$16)-1,E$51-1,31,12))</f>
        <v>-14300</v>
      </c>
      <c r="C63" s="85"/>
      <c r="D63" s="85"/>
      <c r="E63" s="85">
        <f ca="1">MIN(OFFSET($A$1,ROW($A$16)-1,E$51-1,31,1))</f>
        <v>0</v>
      </c>
      <c r="F63" s="85"/>
      <c r="G63" s="85"/>
      <c r="H63" s="85">
        <f ca="1">MIN(OFFSET($A$1,ROW($A$16)-1,H$51-1,31,1))</f>
        <v>0</v>
      </c>
      <c r="I63" s="85"/>
      <c r="J63" s="85"/>
      <c r="K63" s="85">
        <f ca="1">MIN(OFFSET($A$1,ROW($A$16)-1,K$51-1,31,1))</f>
        <v>0</v>
      </c>
      <c r="L63" s="85"/>
      <c r="M63" s="85"/>
      <c r="N63" s="85">
        <f ca="1">MIN(OFFSET($A$1,ROW($A$16)-1,N$51-1,31,1))</f>
        <v>0</v>
      </c>
      <c r="O63" s="86"/>
      <c r="P63" s="86"/>
      <c r="Q63" s="85">
        <f ca="1">MIN(OFFSET($A$1,ROW($A$16)-1,Q$51-1,31,1))</f>
        <v>0</v>
      </c>
      <c r="R63" s="85"/>
      <c r="S63" s="85"/>
      <c r="T63" s="85">
        <f ca="1">MIN(OFFSET($A$1,ROW($A$16)-1,T$51-1,31,1))</f>
        <v>0</v>
      </c>
      <c r="U63" s="85"/>
      <c r="V63" s="85"/>
      <c r="W63" s="85">
        <f ca="1">MIN(OFFSET($A$1,ROW($A$16)-1,W$51-1,31,1))</f>
        <v>-14300</v>
      </c>
      <c r="X63" s="85"/>
      <c r="Y63" s="85"/>
      <c r="Z63" s="85">
        <f ca="1">MIN(OFFSET($A$1,ROW($A$16)-1,Z$51-1,31,1))</f>
        <v>0</v>
      </c>
      <c r="AA63" s="85"/>
      <c r="AB63" s="85"/>
      <c r="AC63" s="85">
        <f ca="1">MIN(OFFSET($A$1,ROW($A$16)-1,AC$51-1,31,1))</f>
        <v>0</v>
      </c>
      <c r="AD63" s="85"/>
      <c r="AE63" s="85"/>
      <c r="AF63" s="85">
        <f ca="1">MIN(OFFSET($A$1,ROW($A$16)-1,AF$51-1,31,1))</f>
        <v>0</v>
      </c>
      <c r="AG63" s="85"/>
      <c r="AH63" s="85"/>
      <c r="AI63" s="85">
        <f ca="1">MIN(OFFSET($A$1,ROW($A$16)-1,AI$51-1,31,1))</f>
        <v>0</v>
      </c>
      <c r="AJ63" s="85"/>
      <c r="AK63" s="85"/>
      <c r="AL63" s="85">
        <f ca="1">MIN(OFFSET($A$1,ROW($A$16)-1,AL$51-1,31,1))</f>
        <v>0</v>
      </c>
    </row>
    <row r="66" spans="1:38" ht="19.5" thickBot="1" x14ac:dyDescent="0.45">
      <c r="A66" s="78" t="s">
        <v>90</v>
      </c>
      <c r="B66" s="79">
        <v>2023</v>
      </c>
      <c r="C66" s="80"/>
      <c r="D66" s="81"/>
      <c r="E66" s="82">
        <v>1</v>
      </c>
      <c r="F66" s="83"/>
      <c r="G66" s="84"/>
      <c r="H66" s="82">
        <v>2</v>
      </c>
      <c r="I66" s="83"/>
      <c r="J66" s="84"/>
      <c r="K66" s="82">
        <v>3</v>
      </c>
      <c r="L66" s="83"/>
      <c r="M66" s="84"/>
      <c r="N66" s="82">
        <v>4</v>
      </c>
      <c r="O66" s="83"/>
      <c r="P66" s="84"/>
      <c r="Q66" s="82">
        <v>5</v>
      </c>
      <c r="R66" s="84"/>
      <c r="S66" s="84"/>
      <c r="T66" s="82">
        <v>6</v>
      </c>
      <c r="U66" s="84"/>
      <c r="V66" s="84"/>
      <c r="W66" s="82">
        <v>7</v>
      </c>
      <c r="X66" s="83"/>
      <c r="Y66" s="84"/>
      <c r="Z66" s="82">
        <v>8</v>
      </c>
      <c r="AA66" s="83"/>
      <c r="AB66" s="84"/>
      <c r="AC66" s="82">
        <v>9</v>
      </c>
      <c r="AD66" s="83"/>
      <c r="AE66" s="84"/>
      <c r="AF66" s="82">
        <v>10</v>
      </c>
      <c r="AG66" s="83"/>
      <c r="AH66" s="84"/>
      <c r="AI66" s="82">
        <v>11</v>
      </c>
      <c r="AJ66" s="83"/>
      <c r="AK66" s="84"/>
      <c r="AL66" s="84">
        <v>12</v>
      </c>
    </row>
    <row r="67" spans="1:38" ht="19.5" thickTop="1" x14ac:dyDescent="0.4">
      <c r="A67" s="87" t="s">
        <v>1</v>
      </c>
    </row>
    <row r="68" spans="1:38" x14ac:dyDescent="0.4">
      <c r="A68" s="57" t="s">
        <v>8</v>
      </c>
      <c r="B68" s="96">
        <f>SUM(E68,H68,K68,N68,Q68,T68,W68,Z68,AC68,AF68,AI68,AL68)</f>
        <v>10500</v>
      </c>
      <c r="E68" s="86">
        <f>SUMIFS(matsui[実現損益],matsui[約定日],"&gt;="&amp;DATE(デイトレ集計!$B$1,デイトレ集計!E$1,1),matsui[約定日],"&lt;"&amp;DATE(デイトレ集計!$B$1,デイトレ集計!E$1+1,1),matsui[実現損益],"&gt;0")</f>
        <v>0</v>
      </c>
      <c r="F68" s="96"/>
      <c r="G68" s="96"/>
      <c r="H68" s="86">
        <f>SUMIFS(matsui[実現損益],matsui[約定日],"&gt;="&amp;DATE(デイトレ集計!$B$1,デイトレ集計!H$1,1),matsui[約定日],"&lt;"&amp;DATE(デイトレ集計!$B$1,デイトレ集計!H$1+1,1),matsui[実現損益],"&gt;0")</f>
        <v>0</v>
      </c>
      <c r="I68" s="96"/>
      <c r="J68" s="96"/>
      <c r="K68" s="86">
        <f>SUMIFS(matsui[実現損益],matsui[約定日],"&gt;="&amp;DATE(デイトレ集計!$B$1,デイトレ集計!K$1,1),matsui[約定日],"&lt;"&amp;DATE(デイトレ集計!$B$1,デイトレ集計!K$1+1,1),matsui[実現損益],"&gt;0")</f>
        <v>0</v>
      </c>
      <c r="L68" s="96"/>
      <c r="M68" s="96"/>
      <c r="N68" s="86">
        <f>SUMIFS(matsui[実現損益],matsui[約定日],"&gt;="&amp;DATE(デイトレ集計!$B$1,デイトレ集計!N$1,1),matsui[約定日],"&lt;"&amp;DATE(デイトレ集計!$B$1,デイトレ集計!N$1+1,1),matsui[実現損益],"&gt;0")</f>
        <v>0</v>
      </c>
      <c r="O68" s="96"/>
      <c r="P68" s="96"/>
      <c r="Q68" s="86">
        <f>SUMIFS(matsui[実現損益],matsui[約定日],"&gt;="&amp;DATE(デイトレ集計!$B$1,デイトレ集計!Q$1,1),matsui[約定日],"&lt;"&amp;DATE(デイトレ集計!$B$1,デイトレ集計!Q$1+1,1),matsui[実現損益],"&gt;0")</f>
        <v>0</v>
      </c>
      <c r="R68" s="96"/>
      <c r="S68" s="96"/>
      <c r="T68" s="86">
        <f>SUMIFS(matsui[実現損益],matsui[約定日],"&gt;="&amp;DATE(デイトレ集計!$B$1,デイトレ集計!T$1,1),matsui[約定日],"&lt;"&amp;DATE(デイトレ集計!$B$1,デイトレ集計!T$1+1,1),matsui[実現損益],"&gt;0")</f>
        <v>4800</v>
      </c>
      <c r="U68" s="96"/>
      <c r="V68" s="96"/>
      <c r="W68" s="86">
        <f>SUMIFS(matsui[実現損益],matsui[約定日],"&gt;="&amp;DATE(デイトレ集計!$B$1,デイトレ集計!W$1,1),matsui[約定日],"&lt;"&amp;DATE(デイトレ集計!$B$1,デイトレ集計!W$1+1,1),matsui[実現損益],"&gt;0")</f>
        <v>2700</v>
      </c>
      <c r="X68" s="96"/>
      <c r="Y68" s="96"/>
      <c r="Z68" s="86">
        <f>SUMIFS(matsui[実現損益],matsui[約定日],"&gt;="&amp;DATE(デイトレ集計!$B$1,デイトレ集計!Z$1,1),matsui[約定日],"&lt;"&amp;DATE(デイトレ集計!$B$1,デイトレ集計!Z$1+1,1),matsui[実現損益],"&gt;0")</f>
        <v>0</v>
      </c>
      <c r="AA68" s="96"/>
      <c r="AB68" s="96"/>
      <c r="AC68" s="86">
        <f>SUMIFS(matsui[実現損益],matsui[約定日],"&gt;="&amp;DATE(デイトレ集計!$B$1,デイトレ集計!AC$1,1),matsui[約定日],"&lt;"&amp;DATE(デイトレ集計!$B$1,デイトレ集計!AC$1+1,1),matsui[実現損益],"&gt;0")</f>
        <v>0</v>
      </c>
      <c r="AD68" s="96"/>
      <c r="AE68" s="96"/>
      <c r="AF68" s="86">
        <f>SUMIFS(matsui[実現損益],matsui[約定日],"&gt;="&amp;DATE(デイトレ集計!$B$1,デイトレ集計!AF$1,1),matsui[約定日],"&lt;"&amp;DATE(デイトレ集計!$B$1,デイトレ集計!AF$1+1,1),matsui[実現損益],"&gt;0")</f>
        <v>3000</v>
      </c>
      <c r="AG68" s="96"/>
      <c r="AH68" s="96"/>
      <c r="AI68" s="86">
        <f>SUMIFS(matsui[実現損益],matsui[約定日],"&gt;="&amp;DATE(デイトレ集計!$B$1,デイトレ集計!AI$1,1),matsui[約定日],"&lt;"&amp;DATE(デイトレ集計!$B$1,デイトレ集計!AI$1+1,1),matsui[実現損益],"&gt;0")</f>
        <v>0</v>
      </c>
      <c r="AJ68" s="96"/>
      <c r="AK68" s="96"/>
      <c r="AL68" s="86">
        <f>SUMIFS(matsui[実現損益],matsui[約定日],"&gt;="&amp;DATE(デイトレ集計!$B$1,デイトレ集計!AL$1,1),matsui[約定日],"&lt;"&amp;DATE(デイトレ集計!$B$1,デイトレ集計!AL$1+1,1),matsui[実現損益],"&gt;0")</f>
        <v>0</v>
      </c>
    </row>
    <row r="69" spans="1:38" x14ac:dyDescent="0.4">
      <c r="A69" s="57" t="s">
        <v>91</v>
      </c>
      <c r="B69" s="88">
        <f>SUM(E69,H69,K69,N69,Q69,T69,W69,Z69,AC69,AF69,AI69,AL69)</f>
        <v>2900</v>
      </c>
      <c r="E69" s="88">
        <f>SUMIFS(matsui[約定数量],matsui[約定日],"&gt;="&amp;DATE(デイトレ集計!$B$1,デイトレ集計!E$1,1),matsui[約定日],"&lt;"&amp;DATE(デイトレ集計!$B$1,デイトレ集計!E$1+1,1),matsui[実現損益],"&gt;0")</f>
        <v>0</v>
      </c>
      <c r="H69" s="88">
        <f>SUMIFS(matsui[約定数量],matsui[約定日],"&gt;="&amp;DATE(デイトレ集計!$B$1,デイトレ集計!H$1,1),matsui[約定日],"&lt;"&amp;DATE(デイトレ集計!$B$1,デイトレ集計!H$1+1,1),matsui[実現損益],"&gt;0")</f>
        <v>0</v>
      </c>
      <c r="K69" s="88">
        <f>SUMIFS(matsui[約定数量],matsui[約定日],"&gt;="&amp;DATE(デイトレ集計!$B$1,デイトレ集計!K$1,1),matsui[約定日],"&lt;"&amp;DATE(デイトレ集計!$B$1,デイトレ集計!K$1+1,1),matsui[実現損益],"&gt;0")</f>
        <v>0</v>
      </c>
      <c r="N69" s="88">
        <f>SUMIFS(matsui[約定数量],matsui[約定日],"&gt;="&amp;DATE(デイトレ集計!$B$1,デイトレ集計!N$1,1),matsui[約定日],"&lt;"&amp;DATE(デイトレ集計!$B$1,デイトレ集計!N$1+1,1),matsui[実現損益],"&gt;0")</f>
        <v>0</v>
      </c>
      <c r="Q69" s="88">
        <f>SUMIFS(matsui[約定数量],matsui[約定日],"&gt;="&amp;DATE(デイトレ集計!$B$1,デイトレ集計!Q$1,1),matsui[約定日],"&lt;"&amp;DATE(デイトレ集計!$B$1,デイトレ集計!Q$1+1,1),matsui[実現損益],"&gt;0")</f>
        <v>0</v>
      </c>
      <c r="T69" s="88">
        <f>SUMIFS(matsui[約定数量],matsui[約定日],"&gt;="&amp;DATE(デイトレ集計!$B$1,デイトレ集計!T$1,1),matsui[約定日],"&lt;"&amp;DATE(デイトレ集計!$B$1,デイトレ集計!T$1+1,1),matsui[実現損益],"&gt;0")</f>
        <v>1200</v>
      </c>
      <c r="W69" s="88">
        <f>SUMIFS(matsui[約定数量],matsui[約定日],"&gt;="&amp;DATE(デイトレ集計!$B$1,デイトレ集計!W$1,1),matsui[約定日],"&lt;"&amp;DATE(デイトレ集計!$B$1,デイトレ集計!W$1+1,1),matsui[実現損益],"&gt;0")</f>
        <v>700</v>
      </c>
      <c r="Z69" s="88">
        <f>SUMIFS(matsui[約定数量],matsui[約定日],"&gt;="&amp;DATE(デイトレ集計!$B$1,デイトレ集計!Z$1,1),matsui[約定日],"&lt;"&amp;DATE(デイトレ集計!$B$1,デイトレ集計!Z$1+1,1),matsui[実現損益],"&gt;0")</f>
        <v>0</v>
      </c>
      <c r="AC69" s="88">
        <f>SUMIFS(matsui[約定数量],matsui[約定日],"&gt;="&amp;DATE(デイトレ集計!$B$1,デイトレ集計!AC$1,1),matsui[約定日],"&lt;"&amp;DATE(デイトレ集計!$B$1,デイトレ集計!AC$1+1,1),matsui[実現損益],"&gt;0")</f>
        <v>0</v>
      </c>
      <c r="AF69" s="88">
        <f>SUMIFS(matsui[約定数量],matsui[約定日],"&gt;="&amp;DATE(デイトレ集計!$B$1,デイトレ集計!AF$1,1),matsui[約定日],"&lt;"&amp;DATE(デイトレ集計!$B$1,デイトレ集計!AF$1+1,1),matsui[実現損益],"&gt;0")</f>
        <v>1000</v>
      </c>
      <c r="AI69" s="88">
        <f>SUMIFS(matsui[約定数量],matsui[約定日],"&gt;="&amp;DATE(デイトレ集計!$B$1,デイトレ集計!AI$1,1),matsui[約定日],"&lt;"&amp;DATE(デイトレ集計!$B$1,デイトレ集計!AI$1+1,1),matsui[実現損益],"&gt;0")</f>
        <v>0</v>
      </c>
      <c r="AL69" s="88">
        <f>SUMIFS(matsui[約定数量],matsui[約定日],"&gt;="&amp;DATE(デイトレ集計!$B$1,デイトレ集計!AL$1,1),matsui[約定日],"&lt;"&amp;DATE(デイトレ集計!$B$1,デイトレ集計!AL$1+1,1),matsui[実現損益],"&gt;0")</f>
        <v>0</v>
      </c>
    </row>
    <row r="70" spans="1:38" x14ac:dyDescent="0.4">
      <c r="A70" s="57" t="s">
        <v>9</v>
      </c>
      <c r="B70" s="96">
        <f>SUM(E70,H70,K70,N70,Q70,T70,W70,Z70,AC70,AF70,AI70,AL70)</f>
        <v>-20400</v>
      </c>
      <c r="E70" s="86">
        <f>SUMIFS(matsui[実現損益],matsui[約定日],"&gt;="&amp;DATE(デイトレ集計!$B$1,デイトレ集計!E$1,1),matsui[約定日],"&lt;"&amp;DATE(デイトレ集計!$B$1,デイトレ集計!E$1+1,1),matsui[実現損益],"&lt;0")</f>
        <v>0</v>
      </c>
      <c r="F70" s="96"/>
      <c r="G70" s="96"/>
      <c r="H70" s="86">
        <f>SUMIFS(matsui[実現損益],matsui[約定日],"&gt;="&amp;DATE(デイトレ集計!$B$1,デイトレ集計!H$1,1),matsui[約定日],"&lt;"&amp;DATE(デイトレ集計!$B$1,デイトレ集計!H$1+1,1),matsui[実現損益],"&lt;0")</f>
        <v>0</v>
      </c>
      <c r="I70" s="96"/>
      <c r="J70" s="96"/>
      <c r="K70" s="86">
        <f>SUMIFS(matsui[実現損益],matsui[約定日],"&gt;="&amp;DATE(デイトレ集計!$B$1,デイトレ集計!K$1,1),matsui[約定日],"&lt;"&amp;DATE(デイトレ集計!$B$1,デイトレ集計!K$1+1,1),matsui[実現損益],"&lt;0")</f>
        <v>0</v>
      </c>
      <c r="L70" s="96"/>
      <c r="M70" s="96"/>
      <c r="N70" s="86">
        <f>SUMIFS(matsui[実現損益],matsui[約定日],"&gt;="&amp;DATE(デイトレ集計!$B$1,デイトレ集計!N$1,1),matsui[約定日],"&lt;"&amp;DATE(デイトレ集計!$B$1,デイトレ集計!N$1+1,1),matsui[実現損益],"&lt;0")</f>
        <v>0</v>
      </c>
      <c r="O70" s="96"/>
      <c r="P70" s="96"/>
      <c r="Q70" s="86">
        <f>SUMIFS(matsui[実現損益],matsui[約定日],"&gt;="&amp;DATE(デイトレ集計!$B$1,デイトレ集計!Q$1,1),matsui[約定日],"&lt;"&amp;DATE(デイトレ集計!$B$1,デイトレ集計!Q$1+1,1),matsui[実現損益],"&lt;0")</f>
        <v>0</v>
      </c>
      <c r="R70" s="96"/>
      <c r="S70" s="96"/>
      <c r="T70" s="86">
        <f>SUMIFS(matsui[実現損益],matsui[約定日],"&gt;="&amp;DATE(デイトレ集計!$B$1,デイトレ集計!T$1,1),matsui[約定日],"&lt;"&amp;DATE(デイトレ集計!$B$1,デイトレ集計!T$1+1,1),matsui[実現損益],"&lt;0")</f>
        <v>-3400</v>
      </c>
      <c r="U70" s="96"/>
      <c r="V70" s="96"/>
      <c r="W70" s="86">
        <f>SUMIFS(matsui[実現損益],matsui[約定日],"&gt;="&amp;DATE(デイトレ集計!$B$1,デイトレ集計!W$1,1),matsui[約定日],"&lt;"&amp;DATE(デイトレ集計!$B$1,デイトレ集計!W$1+1,1),matsui[実現損益],"&lt;0")</f>
        <v>-17000</v>
      </c>
      <c r="X70" s="96"/>
      <c r="Y70" s="96"/>
      <c r="Z70" s="86">
        <f>SUMIFS(matsui[実現損益],matsui[約定日],"&gt;="&amp;DATE(デイトレ集計!$B$1,デイトレ集計!Z$1,1),matsui[約定日],"&lt;"&amp;DATE(デイトレ集計!$B$1,デイトレ集計!Z$1+1,1),matsui[実現損益],"&lt;0")</f>
        <v>0</v>
      </c>
      <c r="AA70" s="96"/>
      <c r="AB70" s="96"/>
      <c r="AC70" s="86">
        <f>SUMIFS(matsui[実現損益],matsui[約定日],"&gt;="&amp;DATE(デイトレ集計!$B$1,デイトレ集計!AC$1,1),matsui[約定日],"&lt;"&amp;DATE(デイトレ集計!$B$1,デイトレ集計!AC$1+1,1),matsui[実現損益],"&lt;0")</f>
        <v>0</v>
      </c>
      <c r="AD70" s="96"/>
      <c r="AE70" s="96"/>
      <c r="AF70" s="86">
        <f>SUMIFS(matsui[実現損益],matsui[約定日],"&gt;="&amp;DATE(デイトレ集計!$B$1,デイトレ集計!AF$1,1),matsui[約定日],"&lt;"&amp;DATE(デイトレ集計!$B$1,デイトレ集計!AF$1+1,1),matsui[実現損益],"&lt;0")</f>
        <v>0</v>
      </c>
      <c r="AG70" s="96"/>
      <c r="AH70" s="96"/>
      <c r="AI70" s="86">
        <f>SUMIFS(matsui[実現損益],matsui[約定日],"&gt;="&amp;DATE(デイトレ集計!$B$1,デイトレ集計!AI$1,1),matsui[約定日],"&lt;"&amp;DATE(デイトレ集計!$B$1,デイトレ集計!AI$1+1,1),matsui[実現損益],"&lt;0")</f>
        <v>0</v>
      </c>
      <c r="AJ70" s="96"/>
      <c r="AK70" s="96"/>
      <c r="AL70" s="86">
        <f>SUMIFS(matsui[実現損益],matsui[約定日],"&gt;="&amp;DATE(デイトレ集計!$B$1,デイトレ集計!AL$1,1),matsui[約定日],"&lt;"&amp;DATE(デイトレ集計!$B$1,デイトレ集計!AL$1+1,1),matsui[実現損益],"&lt;0")</f>
        <v>0</v>
      </c>
    </row>
    <row r="71" spans="1:38" x14ac:dyDescent="0.4">
      <c r="A71" s="57" t="s">
        <v>92</v>
      </c>
      <c r="B71" s="88">
        <f>SUM(E71,H71,K71,N71,Q71,T71,W71,Z71,AC71,AF71,AI71,AL71)</f>
        <v>400</v>
      </c>
      <c r="E71" s="88">
        <f>SUMIFS(matsui[約定数量],matsui[約定日],"&gt;="&amp;DATE(デイトレ集計!$B$1,デイトレ集計!E$1,1),matsui[約定日],"&lt;"&amp;DATE(デイトレ集計!$B$1,デイトレ集計!E$1+1,1),matsui[実現損益],"&lt;0")</f>
        <v>0</v>
      </c>
      <c r="H71" s="88">
        <f>SUMIFS(matsui[約定数量],matsui[約定日],"&gt;="&amp;DATE(デイトレ集計!$B$1,デイトレ集計!H$1,1),matsui[約定日],"&lt;"&amp;DATE(デイトレ集計!$B$1,デイトレ集計!H$1+1,1),matsui[実現損益],"&lt;0")</f>
        <v>0</v>
      </c>
      <c r="K71" s="88">
        <f>SUMIFS(matsui[約定数量],matsui[約定日],"&gt;="&amp;DATE(デイトレ集計!$B$1,デイトレ集計!K$1,1),matsui[約定日],"&lt;"&amp;DATE(デイトレ集計!$B$1,デイトレ集計!K$1+1,1),matsui[実現損益],"&lt;0")</f>
        <v>0</v>
      </c>
      <c r="N71" s="88">
        <f>SUMIFS(matsui[約定数量],matsui[約定日],"&gt;="&amp;DATE(デイトレ集計!$B$1,デイトレ集計!N$1,1),matsui[約定日],"&lt;"&amp;DATE(デイトレ集計!$B$1,デイトレ集計!N$1+1,1),matsui[実現損益],"&lt;0")</f>
        <v>0</v>
      </c>
      <c r="Q71" s="88">
        <f>SUMIFS(matsui[約定数量],matsui[約定日],"&gt;="&amp;DATE(デイトレ集計!$B$1,デイトレ集計!Q$1,1),matsui[約定日],"&lt;"&amp;DATE(デイトレ集計!$B$1,デイトレ集計!Q$1+1,1),matsui[実現損益],"&lt;0")</f>
        <v>0</v>
      </c>
      <c r="T71" s="88">
        <f>SUMIFS(matsui[約定数量],matsui[約定日],"&gt;="&amp;DATE(デイトレ集計!$B$1,デイトレ集計!T$1,1),matsui[約定日],"&lt;"&amp;DATE(デイトレ集計!$B$1,デイトレ集計!T$1+1,1),matsui[実現損益],"&lt;0")</f>
        <v>300</v>
      </c>
      <c r="W71" s="88">
        <f>SUMIFS(matsui[約定数量],matsui[約定日],"&gt;="&amp;DATE(デイトレ集計!$B$1,デイトレ集計!W$1,1),matsui[約定日],"&lt;"&amp;DATE(デイトレ集計!$B$1,デイトレ集計!W$1+1,1),matsui[実現損益],"&lt;0")</f>
        <v>100</v>
      </c>
      <c r="Z71" s="88">
        <f>SUMIFS(matsui[約定数量],matsui[約定日],"&gt;="&amp;DATE(デイトレ集計!$B$1,デイトレ集計!Z$1,1),matsui[約定日],"&lt;"&amp;DATE(デイトレ集計!$B$1,デイトレ集計!Z$1+1,1),matsui[実現損益],"&lt;0")</f>
        <v>0</v>
      </c>
      <c r="AC71" s="88">
        <f>SUMIFS(matsui[約定数量],matsui[約定日],"&gt;="&amp;DATE(デイトレ集計!$B$1,デイトレ集計!AC$1,1),matsui[約定日],"&lt;"&amp;DATE(デイトレ集計!$B$1,デイトレ集計!AC$1+1,1),matsui[実現損益],"&lt;0")</f>
        <v>0</v>
      </c>
      <c r="AF71" s="88">
        <f>SUMIFS(matsui[約定数量],matsui[約定日],"&gt;="&amp;DATE(デイトレ集計!$B$1,デイトレ集計!AF$1,1),matsui[約定日],"&lt;"&amp;DATE(デイトレ集計!$B$1,デイトレ集計!AF$1+1,1),matsui[実現損益],"&lt;0")</f>
        <v>0</v>
      </c>
      <c r="AI71" s="88">
        <f>SUMIFS(matsui[約定数量],matsui[約定日],"&gt;="&amp;DATE(デイトレ集計!$B$1,デイトレ集計!AI$1,1),matsui[約定日],"&lt;"&amp;DATE(デイトレ集計!$B$1,デイトレ集計!AI$1+1,1),matsui[実現損益],"&lt;0")</f>
        <v>0</v>
      </c>
      <c r="AL71" s="88">
        <f>SUMIFS(matsui[約定数量],matsui[約定日],"&gt;="&amp;DATE(デイトレ集計!$B$1,デイトレ集計!AL$1,1),matsui[約定日],"&lt;"&amp;DATE(デイトレ集計!$B$1,デイトレ集計!AL$1+1,1),matsui[実現損益],"&lt;0")</f>
        <v>0</v>
      </c>
    </row>
    <row r="72" spans="1:38" x14ac:dyDescent="0.4">
      <c r="A72" s="87" t="s">
        <v>4</v>
      </c>
    </row>
    <row r="73" spans="1:38" x14ac:dyDescent="0.4">
      <c r="A73" s="57" t="s">
        <v>5</v>
      </c>
      <c r="E73" s="88">
        <f>COUNTIFS(matsui[約定日],"&gt;="&amp;DATE(デイトレ集計!$B$1,デイトレ集計!E$1,1),matsui[約定日],"&lt;"&amp;DATE(デイトレ集計!$B$1,デイトレ集計!E$1+1,1),matsui[実現損益],"&gt;0")</f>
        <v>0</v>
      </c>
      <c r="H73" s="88">
        <f>COUNTIFS(matsui[約定日],"&gt;="&amp;DATE(デイトレ集計!$B$1,デイトレ集計!H$1,1),matsui[約定日],"&lt;"&amp;DATE(デイトレ集計!$B$1,デイトレ集計!H$1+1,1),matsui[実現損益],"&gt;0")</f>
        <v>0</v>
      </c>
      <c r="K73" s="88">
        <f>COUNTIFS(matsui[約定日],"&gt;="&amp;DATE(デイトレ集計!$B$1,デイトレ集計!K$1,1),matsui[約定日],"&lt;"&amp;DATE(デイトレ集計!$B$1,デイトレ集計!K$1+1,1),matsui[実現損益],"&gt;0")</f>
        <v>0</v>
      </c>
      <c r="N73" s="88">
        <f>COUNTIFS(matsui[約定日],"&gt;="&amp;DATE(デイトレ集計!$B$1,デイトレ集計!N$1,1),matsui[約定日],"&lt;"&amp;DATE(デイトレ集計!$B$1,デイトレ集計!N$1+1,1),matsui[実現損益],"&gt;0")</f>
        <v>0</v>
      </c>
      <c r="Q73" s="88">
        <f>COUNTIFS(matsui[約定日],"&gt;="&amp;DATE(デイトレ集計!$B$1,デイトレ集計!Q$1,1),matsui[約定日],"&lt;"&amp;DATE(デイトレ集計!$B$1,デイトレ集計!Q$1+1,1),matsui[実現損益],"&gt;0")</f>
        <v>0</v>
      </c>
      <c r="T73" s="88">
        <f>COUNTIFS(matsui[約定日],"&gt;="&amp;DATE(デイトレ集計!$B$1,デイトレ集計!T$1,1),matsui[約定日],"&lt;"&amp;DATE(デイトレ集計!$B$1,デイトレ集計!T$1+1,1),matsui[実現損益],"&gt;0")</f>
        <v>12</v>
      </c>
      <c r="W73" s="88">
        <f>COUNTIFS(matsui[約定日],"&gt;="&amp;DATE(デイトレ集計!$B$1,デイトレ集計!W$1,1),matsui[約定日],"&lt;"&amp;DATE(デイトレ集計!$B$1,デイトレ集計!W$1+1,1),matsui[実現損益],"&gt;0")</f>
        <v>7</v>
      </c>
      <c r="Z73" s="88">
        <f>COUNTIFS(matsui[約定日],"&gt;="&amp;DATE(デイトレ集計!$B$1,デイトレ集計!Z$1,1),matsui[約定日],"&lt;"&amp;DATE(デイトレ集計!$B$1,デイトレ集計!Z$1+1,1),matsui[実現損益],"&gt;0")</f>
        <v>0</v>
      </c>
      <c r="AC73" s="88">
        <f>COUNTIFS(matsui[約定日],"&gt;="&amp;DATE(デイトレ集計!$B$1,デイトレ集計!AC$1,1),matsui[約定日],"&lt;"&amp;DATE(デイトレ集計!$B$1,デイトレ集計!AC$1+1,1),matsui[実現損益],"&gt;0")</f>
        <v>0</v>
      </c>
      <c r="AF73" s="88">
        <f>COUNTIFS(matsui[約定日],"&gt;="&amp;DATE(デイトレ集計!$B$1,デイトレ集計!AF$1,1),matsui[約定日],"&lt;"&amp;DATE(デイトレ集計!$B$1,デイトレ集計!AF$1+1,1),matsui[実現損益],"&gt;0")</f>
        <v>6</v>
      </c>
      <c r="AI73" s="88">
        <f>COUNTIFS(matsui[約定日],"&gt;="&amp;DATE(デイトレ集計!$B$1,デイトレ集計!AI$1,1),matsui[約定日],"&lt;"&amp;DATE(デイトレ集計!$B$1,デイトレ集計!AI$1+1,1),matsui[実現損益],"&gt;0")</f>
        <v>0</v>
      </c>
      <c r="AL73" s="88">
        <f>COUNTIFS(matsui[約定日],"&gt;="&amp;DATE(デイトレ集計!$B$1,デイトレ集計!AL$1,1),matsui[約定日],"&lt;"&amp;DATE(デイトレ集計!$B$1,デイトレ集計!AL$1+1,1),matsui[実現損益],"&gt;0")</f>
        <v>0</v>
      </c>
    </row>
    <row r="74" spans="1:38" x14ac:dyDescent="0.4">
      <c r="A74" s="57" t="s">
        <v>6</v>
      </c>
      <c r="E74" s="88">
        <f>COUNTIFS(matsui[約定日],"&gt;="&amp;DATE(デイトレ集計!$B$1,デイトレ集計!E$1,1),matsui[約定日],"&lt;"&amp;DATE(デイトレ集計!$B$1,デイトレ集計!E$1+1,1),matsui[実現損益],"&lt;0")</f>
        <v>0</v>
      </c>
      <c r="H74" s="88">
        <f>COUNTIFS(matsui[約定日],"&gt;="&amp;DATE(デイトレ集計!$B$1,デイトレ集計!H$1,1),matsui[約定日],"&lt;"&amp;DATE(デイトレ集計!$B$1,デイトレ集計!H$1+1,1),matsui[実現損益],"&lt;0")</f>
        <v>0</v>
      </c>
      <c r="K74" s="88">
        <f>COUNTIFS(matsui[約定日],"&gt;="&amp;DATE(デイトレ集計!$B$1,デイトレ集計!K$1,1),matsui[約定日],"&lt;"&amp;DATE(デイトレ集計!$B$1,デイトレ集計!K$1+1,1),matsui[実現損益],"&lt;0")</f>
        <v>0</v>
      </c>
      <c r="N74" s="88">
        <f>COUNTIFS(matsui[約定日],"&gt;="&amp;DATE(デイトレ集計!$B$1,デイトレ集計!N$1,1),matsui[約定日],"&lt;"&amp;DATE(デイトレ集計!$B$1,デイトレ集計!N$1+1,1),matsui[実現損益],"&lt;0")</f>
        <v>0</v>
      </c>
      <c r="Q74" s="88">
        <f>COUNTIFS(matsui[約定日],"&gt;="&amp;DATE(デイトレ集計!$B$1,デイトレ集計!Q$1,1),matsui[約定日],"&lt;"&amp;DATE(デイトレ集計!$B$1,デイトレ集計!Q$1+1,1),matsui[実現損益],"&lt;0")</f>
        <v>0</v>
      </c>
      <c r="T74" s="88">
        <f>COUNTIFS(matsui[約定日],"&gt;="&amp;DATE(デイトレ集計!$B$1,デイトレ集計!T$1,1),matsui[約定日],"&lt;"&amp;DATE(デイトレ集計!$B$1,デイトレ集計!T$1+1,1),matsui[実現損益],"&lt;0")</f>
        <v>3</v>
      </c>
      <c r="W74" s="88">
        <f>COUNTIFS(matsui[約定日],"&gt;="&amp;DATE(デイトレ集計!$B$1,デイトレ集計!W$1,1),matsui[約定日],"&lt;"&amp;DATE(デイトレ集計!$B$1,デイトレ集計!W$1+1,1),matsui[実現損益],"&lt;0")</f>
        <v>1</v>
      </c>
      <c r="Z74" s="88">
        <f>COUNTIFS(matsui[約定日],"&gt;="&amp;DATE(デイトレ集計!$B$1,デイトレ集計!Z$1,1),matsui[約定日],"&lt;"&amp;DATE(デイトレ集計!$B$1,デイトレ集計!Z$1+1,1),matsui[実現損益],"&lt;0")</f>
        <v>0</v>
      </c>
      <c r="AC74" s="88">
        <f>COUNTIFS(matsui[約定日],"&gt;="&amp;DATE(デイトレ集計!$B$1,デイトレ集計!AC$1,1),matsui[約定日],"&lt;"&amp;DATE(デイトレ集計!$B$1,デイトレ集計!AC$1+1,1),matsui[実現損益],"&lt;0")</f>
        <v>0</v>
      </c>
      <c r="AF74" s="88">
        <f>COUNTIFS(matsui[約定日],"&gt;="&amp;DATE(デイトレ集計!$B$1,デイトレ集計!AF$1,1),matsui[約定日],"&lt;"&amp;DATE(デイトレ集計!$B$1,デイトレ集計!AF$1+1,1),matsui[実現損益],"&lt;0")</f>
        <v>0</v>
      </c>
      <c r="AI74" s="88">
        <f>COUNTIFS(matsui[約定日],"&gt;="&amp;DATE(デイトレ集計!$B$1,デイトレ集計!AI$1,1),matsui[約定日],"&lt;"&amp;DATE(デイトレ集計!$B$1,デイトレ集計!AI$1+1,1),matsui[実現損益],"&lt;0")</f>
        <v>0</v>
      </c>
      <c r="AL74" s="88">
        <f>COUNTIFS(matsui[約定日],"&gt;="&amp;DATE(デイトレ集計!$B$1,デイトレ集計!AL$1,1),matsui[約定日],"&lt;"&amp;DATE(デイトレ集計!$B$1,デイトレ集計!AL$1+1,1),matsui[実現損益],"&lt;0")</f>
        <v>0</v>
      </c>
    </row>
  </sheetData>
  <phoneticPr fontId="2"/>
  <conditionalFormatting sqref="E16:E46 Q16:Q46 N16:N46 H16:H46 K16:K46 AF16:AF46 AI16:AI46 AL16:AL46 AC16:AC46 Z16:Z46 W16:W46 T16:T46">
    <cfRule type="containsBlanks" dxfId="21" priority="1" stopIfTrue="1">
      <formula>LEN(TRIM(E16))=0</formula>
    </cfRule>
  </conditionalFormatting>
  <conditionalFormatting sqref="E16:E46 H16:H46 K16:K46 N16:N46 Q16:Q46 T16:T46 W16:W46 Z16:Z46 AC16:AC46 AF16:AF46 AI16:AI46 AL16:AL46">
    <cfRule type="expression" dxfId="20" priority="66" stopIfTrue="1">
      <formula>E16&lt;0</formula>
    </cfRule>
    <cfRule type="expression" dxfId="19" priority="87" stopIfTrue="1">
      <formula>E16&gt;0</formula>
    </cfRule>
  </conditionalFormatting>
  <conditionalFormatting sqref="C16:C46 F16:F46 I16:I46 L16:L46 O16:O46 R16:R46 U16:U46 X16:X46 AA16:AA46 AD16:AD46 AG16:AG46 AJ16:AJ46">
    <cfRule type="expression" dxfId="18" priority="88">
      <formula>INDIRECT("R"&amp;ROW()&amp;"C"&amp;E$48,FALSE)&lt;0</formula>
    </cfRule>
    <cfRule type="expression" dxfId="17" priority="89">
      <formula>INDIRECT("R"&amp;ROW()&amp;"C"&amp;E$48,FALSE)&gt;0</formula>
    </cfRule>
  </conditionalFormatting>
  <conditionalFormatting sqref="D16:D46 G16:G46 J16:J46 M16:M46 P16:P46 S16:S46 V16:V46 Y16:Y46 AB16:AB46 AE16:AE46 AH16:AH46 AK16:AK46">
    <cfRule type="expression" dxfId="16" priority="112">
      <formula>INDIRECT("R"&amp;ROW()&amp;"C"&amp;E$49,FALSE)&lt;0</formula>
    </cfRule>
    <cfRule type="expression" dxfId="15" priority="113">
      <formula>INDIRECT("R"&amp;ROW()&amp;"C"&amp;E$49,FALSE)&gt;0</formula>
    </cfRule>
  </conditionalFormatting>
  <pageMargins left="0.7" right="0.7" top="0.75" bottom="0.75" header="0.3" footer="0.3"/>
  <pageSetup paperSize="9" orientation="portrait" horizontalDpi="4294967293" r:id="rId1"/>
  <ignoredErrors>
    <ignoredError sqref="B5" formula="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5CF33-731A-41F4-B4C7-EBCF6DABF8A5}">
  <dimension ref="A1:AB61"/>
  <sheetViews>
    <sheetView topLeftCell="D16" workbookViewId="0">
      <selection activeCell="D18" sqref="D18"/>
    </sheetView>
  </sheetViews>
  <sheetFormatPr defaultRowHeight="18.75" x14ac:dyDescent="0.4"/>
  <cols>
    <col min="1" max="2" width="11.375" bestFit="1" customWidth="1"/>
    <col min="3" max="3" width="13.25" bestFit="1" customWidth="1"/>
    <col min="4" max="4" width="40" bestFit="1" customWidth="1"/>
    <col min="5" max="6" width="11.25" bestFit="1" customWidth="1"/>
    <col min="7" max="8" width="7.5" bestFit="1" customWidth="1"/>
    <col min="9" max="9" width="11.25" bestFit="1" customWidth="1"/>
    <col min="10" max="10" width="13" bestFit="1" customWidth="1"/>
    <col min="11" max="13" width="11.25" bestFit="1" customWidth="1"/>
    <col min="14" max="14" width="17.375" bestFit="1" customWidth="1"/>
    <col min="15" max="15" width="11.25" bestFit="1" customWidth="1"/>
    <col min="16" max="16" width="9.375" bestFit="1" customWidth="1"/>
    <col min="17" max="17" width="11.375" bestFit="1" customWidth="1"/>
    <col min="18" max="18" width="9.375" bestFit="1" customWidth="1"/>
    <col min="19" max="19" width="19.5" bestFit="1" customWidth="1"/>
    <col min="20" max="20" width="17.375" bestFit="1" customWidth="1"/>
    <col min="21" max="22" width="11.25" bestFit="1" customWidth="1"/>
    <col min="23" max="23" width="21.5" bestFit="1" customWidth="1"/>
    <col min="24" max="24" width="11.25" bestFit="1" customWidth="1"/>
    <col min="25" max="25" width="13.25" bestFit="1" customWidth="1"/>
    <col min="26" max="27" width="9.375" bestFit="1" customWidth="1"/>
    <col min="28" max="28" width="11.875" bestFit="1" customWidth="1"/>
  </cols>
  <sheetData>
    <row r="1" spans="1:28" x14ac:dyDescent="0.4">
      <c r="A1" t="s">
        <v>11</v>
      </c>
      <c r="B1" t="s">
        <v>10</v>
      </c>
      <c r="C1" t="s">
        <v>17</v>
      </c>
      <c r="D1" t="s">
        <v>12</v>
      </c>
      <c r="E1" t="s">
        <v>13</v>
      </c>
      <c r="F1" t="s">
        <v>26</v>
      </c>
      <c r="G1" t="s">
        <v>14</v>
      </c>
      <c r="H1" t="s">
        <v>21</v>
      </c>
      <c r="I1" t="s">
        <v>27</v>
      </c>
      <c r="J1" t="s">
        <v>22</v>
      </c>
      <c r="K1" t="s">
        <v>28</v>
      </c>
      <c r="L1" t="s">
        <v>24</v>
      </c>
      <c r="M1" t="s">
        <v>29</v>
      </c>
      <c r="N1" t="s">
        <v>30</v>
      </c>
      <c r="O1" t="s">
        <v>23</v>
      </c>
      <c r="P1" t="s">
        <v>18</v>
      </c>
      <c r="Q1" t="s">
        <v>19</v>
      </c>
      <c r="R1" t="s">
        <v>20</v>
      </c>
      <c r="S1" t="s">
        <v>31</v>
      </c>
      <c r="T1" t="s">
        <v>32</v>
      </c>
      <c r="U1" t="s">
        <v>33</v>
      </c>
      <c r="V1" t="s">
        <v>34</v>
      </c>
      <c r="W1" t="s">
        <v>35</v>
      </c>
      <c r="X1" t="s">
        <v>25</v>
      </c>
      <c r="Y1" t="s">
        <v>36</v>
      </c>
      <c r="Z1" t="s">
        <v>37</v>
      </c>
      <c r="AA1" t="s">
        <v>38</v>
      </c>
      <c r="AB1" t="s">
        <v>93</v>
      </c>
    </row>
    <row r="2" spans="1:28" x14ac:dyDescent="0.4">
      <c r="A2" s="1">
        <v>45229</v>
      </c>
      <c r="B2" s="1">
        <v>45225</v>
      </c>
      <c r="C2">
        <v>37790</v>
      </c>
      <c r="D2" s="95" t="s">
        <v>124</v>
      </c>
      <c r="E2" s="95" t="s">
        <v>15</v>
      </c>
      <c r="F2" s="95" t="s">
        <v>94</v>
      </c>
      <c r="G2" s="95" t="s">
        <v>16</v>
      </c>
      <c r="H2" s="95" t="s">
        <v>41</v>
      </c>
      <c r="I2" s="95" t="s">
        <v>48</v>
      </c>
      <c r="J2" s="95" t="s">
        <v>49</v>
      </c>
      <c r="K2">
        <v>500</v>
      </c>
      <c r="L2">
        <v>248</v>
      </c>
      <c r="M2">
        <v>124000</v>
      </c>
      <c r="N2">
        <v>0</v>
      </c>
      <c r="P2" s="95" t="s">
        <v>94</v>
      </c>
      <c r="Q2" s="1"/>
      <c r="Y2" s="95" t="s">
        <v>94</v>
      </c>
      <c r="Z2" s="95" t="s">
        <v>94</v>
      </c>
      <c r="AA2" s="95" t="s">
        <v>94</v>
      </c>
      <c r="AB2" s="95" t="s">
        <v>94</v>
      </c>
    </row>
    <row r="3" spans="1:28" x14ac:dyDescent="0.4">
      <c r="A3" s="1">
        <v>45229</v>
      </c>
      <c r="B3" s="1">
        <v>45225</v>
      </c>
      <c r="C3">
        <v>37790</v>
      </c>
      <c r="D3" s="95" t="s">
        <v>124</v>
      </c>
      <c r="E3" s="95" t="s">
        <v>15</v>
      </c>
      <c r="F3" s="95" t="s">
        <v>94</v>
      </c>
      <c r="G3" s="95" t="s">
        <v>16</v>
      </c>
      <c r="H3" s="95" t="s">
        <v>39</v>
      </c>
      <c r="I3" s="95" t="s">
        <v>48</v>
      </c>
      <c r="J3" s="95" t="s">
        <v>40</v>
      </c>
      <c r="K3">
        <v>500</v>
      </c>
      <c r="L3">
        <v>249</v>
      </c>
      <c r="M3">
        <v>124500</v>
      </c>
      <c r="N3">
        <v>0</v>
      </c>
      <c r="O3">
        <v>500</v>
      </c>
      <c r="P3" s="95" t="s">
        <v>16</v>
      </c>
      <c r="Q3" s="1">
        <v>45225</v>
      </c>
      <c r="R3">
        <v>248</v>
      </c>
      <c r="S3">
        <v>0</v>
      </c>
      <c r="T3">
        <v>0</v>
      </c>
      <c r="U3">
        <v>0</v>
      </c>
      <c r="V3">
        <v>0</v>
      </c>
      <c r="W3">
        <v>0</v>
      </c>
      <c r="X3">
        <v>500</v>
      </c>
      <c r="Y3" s="95" t="s">
        <v>94</v>
      </c>
      <c r="Z3" s="95" t="s">
        <v>94</v>
      </c>
      <c r="AA3" s="95" t="s">
        <v>94</v>
      </c>
      <c r="AB3" s="95" t="s">
        <v>94</v>
      </c>
    </row>
    <row r="4" spans="1:28" x14ac:dyDescent="0.4">
      <c r="A4" s="1">
        <v>45229</v>
      </c>
      <c r="B4" s="1">
        <v>45225</v>
      </c>
      <c r="C4">
        <v>92360</v>
      </c>
      <c r="D4" s="95" t="s">
        <v>125</v>
      </c>
      <c r="E4" s="95" t="s">
        <v>15</v>
      </c>
      <c r="F4" s="95" t="s">
        <v>94</v>
      </c>
      <c r="G4" s="95" t="s">
        <v>16</v>
      </c>
      <c r="H4" s="95" t="s">
        <v>41</v>
      </c>
      <c r="I4" s="95" t="s">
        <v>48</v>
      </c>
      <c r="J4" s="95" t="s">
        <v>49</v>
      </c>
      <c r="K4">
        <v>100</v>
      </c>
      <c r="L4">
        <v>2425</v>
      </c>
      <c r="M4">
        <v>242500</v>
      </c>
      <c r="N4">
        <v>0</v>
      </c>
      <c r="P4" s="95" t="s">
        <v>94</v>
      </c>
      <c r="Q4" s="1"/>
      <c r="Y4" s="95" t="s">
        <v>94</v>
      </c>
      <c r="Z4" s="95" t="s">
        <v>94</v>
      </c>
      <c r="AA4" s="95" t="s">
        <v>94</v>
      </c>
      <c r="AB4" s="95" t="s">
        <v>94</v>
      </c>
    </row>
    <row r="5" spans="1:28" x14ac:dyDescent="0.4">
      <c r="A5" s="1">
        <v>45229</v>
      </c>
      <c r="B5" s="1">
        <v>45225</v>
      </c>
      <c r="C5">
        <v>92360</v>
      </c>
      <c r="D5" s="95" t="s">
        <v>125</v>
      </c>
      <c r="E5" s="95" t="s">
        <v>15</v>
      </c>
      <c r="F5" s="95" t="s">
        <v>94</v>
      </c>
      <c r="G5" s="95" t="s">
        <v>16</v>
      </c>
      <c r="H5" s="95" t="s">
        <v>39</v>
      </c>
      <c r="I5" s="95" t="s">
        <v>48</v>
      </c>
      <c r="J5" s="95" t="s">
        <v>40</v>
      </c>
      <c r="K5">
        <v>100</v>
      </c>
      <c r="L5">
        <v>2435</v>
      </c>
      <c r="M5">
        <v>243500</v>
      </c>
      <c r="N5">
        <v>0</v>
      </c>
      <c r="O5">
        <v>1000</v>
      </c>
      <c r="P5" s="95" t="s">
        <v>16</v>
      </c>
      <c r="Q5" s="1">
        <v>45225</v>
      </c>
      <c r="R5">
        <v>2425</v>
      </c>
      <c r="S5">
        <v>0</v>
      </c>
      <c r="T5">
        <v>0</v>
      </c>
      <c r="U5">
        <v>0</v>
      </c>
      <c r="V5">
        <v>0</v>
      </c>
      <c r="W5">
        <v>0</v>
      </c>
      <c r="X5">
        <v>1000</v>
      </c>
      <c r="Y5" s="95" t="s">
        <v>94</v>
      </c>
      <c r="Z5" s="95" t="s">
        <v>94</v>
      </c>
      <c r="AA5" s="95" t="s">
        <v>94</v>
      </c>
      <c r="AB5" s="95" t="s">
        <v>94</v>
      </c>
    </row>
    <row r="6" spans="1:28" x14ac:dyDescent="0.4">
      <c r="A6" s="1">
        <v>45226</v>
      </c>
      <c r="B6" s="1">
        <v>45224</v>
      </c>
      <c r="C6">
        <v>44120</v>
      </c>
      <c r="D6" s="95" t="s">
        <v>126</v>
      </c>
      <c r="E6" s="95" t="s">
        <v>15</v>
      </c>
      <c r="F6" s="95" t="s">
        <v>94</v>
      </c>
      <c r="G6" s="95" t="s">
        <v>16</v>
      </c>
      <c r="H6" s="95" t="s">
        <v>41</v>
      </c>
      <c r="I6" s="95" t="s">
        <v>48</v>
      </c>
      <c r="J6" s="95" t="s">
        <v>49</v>
      </c>
      <c r="K6">
        <v>100</v>
      </c>
      <c r="L6">
        <v>577</v>
      </c>
      <c r="M6">
        <v>57700</v>
      </c>
      <c r="N6">
        <v>0</v>
      </c>
      <c r="P6" s="95" t="s">
        <v>94</v>
      </c>
      <c r="Q6" s="1"/>
      <c r="Y6" s="95" t="s">
        <v>94</v>
      </c>
      <c r="Z6" s="95" t="s">
        <v>94</v>
      </c>
      <c r="AA6" s="95" t="s">
        <v>94</v>
      </c>
      <c r="AB6" s="95" t="s">
        <v>94</v>
      </c>
    </row>
    <row r="7" spans="1:28" x14ac:dyDescent="0.4">
      <c r="A7" s="1">
        <v>45226</v>
      </c>
      <c r="B7" s="1">
        <v>45224</v>
      </c>
      <c r="C7">
        <v>44120</v>
      </c>
      <c r="D7" s="95" t="s">
        <v>126</v>
      </c>
      <c r="E7" s="95" t="s">
        <v>15</v>
      </c>
      <c r="F7" s="95" t="s">
        <v>94</v>
      </c>
      <c r="G7" s="95" t="s">
        <v>16</v>
      </c>
      <c r="H7" s="95" t="s">
        <v>39</v>
      </c>
      <c r="I7" s="95" t="s">
        <v>48</v>
      </c>
      <c r="J7" s="95" t="s">
        <v>40</v>
      </c>
      <c r="K7">
        <v>100</v>
      </c>
      <c r="L7">
        <v>579</v>
      </c>
      <c r="M7">
        <v>57900</v>
      </c>
      <c r="N7">
        <v>0</v>
      </c>
      <c r="O7">
        <v>200</v>
      </c>
      <c r="P7" s="95" t="s">
        <v>16</v>
      </c>
      <c r="Q7" s="1">
        <v>45224</v>
      </c>
      <c r="R7">
        <v>577</v>
      </c>
      <c r="S7">
        <v>0</v>
      </c>
      <c r="T7">
        <v>0</v>
      </c>
      <c r="U7">
        <v>0</v>
      </c>
      <c r="V7">
        <v>0</v>
      </c>
      <c r="W7">
        <v>0</v>
      </c>
      <c r="X7">
        <v>200</v>
      </c>
      <c r="Y7" s="95" t="s">
        <v>94</v>
      </c>
      <c r="Z7" s="95" t="s">
        <v>94</v>
      </c>
      <c r="AA7" s="95" t="s">
        <v>94</v>
      </c>
      <c r="AB7" s="95" t="s">
        <v>94</v>
      </c>
    </row>
    <row r="8" spans="1:28" x14ac:dyDescent="0.4">
      <c r="A8" s="1">
        <v>45226</v>
      </c>
      <c r="B8" s="1">
        <v>45224</v>
      </c>
      <c r="C8">
        <v>51290</v>
      </c>
      <c r="D8" s="95" t="s">
        <v>127</v>
      </c>
      <c r="E8" s="95" t="s">
        <v>15</v>
      </c>
      <c r="F8" s="95" t="s">
        <v>94</v>
      </c>
      <c r="G8" s="95" t="s">
        <v>16</v>
      </c>
      <c r="H8" s="95" t="s">
        <v>41</v>
      </c>
      <c r="I8" s="95" t="s">
        <v>48</v>
      </c>
      <c r="J8" s="95" t="s">
        <v>49</v>
      </c>
      <c r="K8">
        <v>100</v>
      </c>
      <c r="L8">
        <v>1203</v>
      </c>
      <c r="M8">
        <v>120300</v>
      </c>
      <c r="N8">
        <v>0</v>
      </c>
      <c r="P8" s="95" t="s">
        <v>94</v>
      </c>
      <c r="Q8" s="1"/>
      <c r="Y8" s="95" t="s">
        <v>94</v>
      </c>
      <c r="Z8" s="95" t="s">
        <v>94</v>
      </c>
      <c r="AA8" s="95" t="s">
        <v>94</v>
      </c>
      <c r="AB8" s="95" t="s">
        <v>94</v>
      </c>
    </row>
    <row r="9" spans="1:28" x14ac:dyDescent="0.4">
      <c r="A9" s="1">
        <v>45226</v>
      </c>
      <c r="B9" s="1">
        <v>45224</v>
      </c>
      <c r="C9">
        <v>51290</v>
      </c>
      <c r="D9" s="95" t="s">
        <v>127</v>
      </c>
      <c r="E9" s="95" t="s">
        <v>15</v>
      </c>
      <c r="F9" s="95" t="s">
        <v>94</v>
      </c>
      <c r="G9" s="95" t="s">
        <v>16</v>
      </c>
      <c r="H9" s="95" t="s">
        <v>39</v>
      </c>
      <c r="I9" s="95" t="s">
        <v>48</v>
      </c>
      <c r="J9" s="95" t="s">
        <v>40</v>
      </c>
      <c r="K9">
        <v>100</v>
      </c>
      <c r="L9">
        <v>1209</v>
      </c>
      <c r="M9">
        <v>120900</v>
      </c>
      <c r="N9">
        <v>0</v>
      </c>
      <c r="O9">
        <v>600</v>
      </c>
      <c r="P9" s="95" t="s">
        <v>16</v>
      </c>
      <c r="Q9" s="1">
        <v>45224</v>
      </c>
      <c r="R9">
        <v>1203</v>
      </c>
      <c r="S9">
        <v>0</v>
      </c>
      <c r="T9">
        <v>0</v>
      </c>
      <c r="U9">
        <v>0</v>
      </c>
      <c r="V9">
        <v>0</v>
      </c>
      <c r="W9">
        <v>0</v>
      </c>
      <c r="X9">
        <v>600</v>
      </c>
      <c r="Y9" s="95" t="s">
        <v>94</v>
      </c>
      <c r="Z9" s="95" t="s">
        <v>94</v>
      </c>
      <c r="AA9" s="95" t="s">
        <v>94</v>
      </c>
      <c r="AB9" s="95" t="s">
        <v>94</v>
      </c>
    </row>
    <row r="10" spans="1:28" x14ac:dyDescent="0.4">
      <c r="A10" s="1">
        <v>45226</v>
      </c>
      <c r="B10" s="1">
        <v>45224</v>
      </c>
      <c r="C10">
        <v>61920</v>
      </c>
      <c r="D10" s="95" t="s">
        <v>128</v>
      </c>
      <c r="E10" s="95" t="s">
        <v>15</v>
      </c>
      <c r="F10" s="95" t="s">
        <v>94</v>
      </c>
      <c r="G10" s="95" t="s">
        <v>16</v>
      </c>
      <c r="H10" s="95" t="s">
        <v>41</v>
      </c>
      <c r="I10" s="95" t="s">
        <v>48</v>
      </c>
      <c r="J10" s="95" t="s">
        <v>49</v>
      </c>
      <c r="K10">
        <v>100</v>
      </c>
      <c r="L10">
        <v>87</v>
      </c>
      <c r="M10">
        <v>8700</v>
      </c>
      <c r="N10">
        <v>0</v>
      </c>
      <c r="P10" s="95" t="s">
        <v>94</v>
      </c>
      <c r="Q10" s="1"/>
      <c r="Y10" s="95" t="s">
        <v>94</v>
      </c>
      <c r="Z10" s="95" t="s">
        <v>94</v>
      </c>
      <c r="AA10" s="95" t="s">
        <v>94</v>
      </c>
      <c r="AB10" s="95" t="s">
        <v>94</v>
      </c>
    </row>
    <row r="11" spans="1:28" x14ac:dyDescent="0.4">
      <c r="A11" s="1">
        <v>45226</v>
      </c>
      <c r="B11" s="1">
        <v>45224</v>
      </c>
      <c r="C11">
        <v>61920</v>
      </c>
      <c r="D11" s="95" t="s">
        <v>128</v>
      </c>
      <c r="E11" s="95" t="s">
        <v>15</v>
      </c>
      <c r="F11" s="95" t="s">
        <v>94</v>
      </c>
      <c r="G11" s="95" t="s">
        <v>16</v>
      </c>
      <c r="H11" s="95" t="s">
        <v>39</v>
      </c>
      <c r="I11" s="95" t="s">
        <v>48</v>
      </c>
      <c r="J11" s="95" t="s">
        <v>40</v>
      </c>
      <c r="K11">
        <v>100</v>
      </c>
      <c r="L11">
        <v>87</v>
      </c>
      <c r="M11">
        <v>8700</v>
      </c>
      <c r="N11">
        <v>0</v>
      </c>
      <c r="O11">
        <v>0</v>
      </c>
      <c r="P11" s="95" t="s">
        <v>16</v>
      </c>
      <c r="Q11" s="1">
        <v>45224</v>
      </c>
      <c r="R11">
        <v>87</v>
      </c>
      <c r="S11">
        <v>0</v>
      </c>
      <c r="T11">
        <v>0</v>
      </c>
      <c r="U11">
        <v>0</v>
      </c>
      <c r="V11">
        <v>0</v>
      </c>
      <c r="W11">
        <v>0</v>
      </c>
      <c r="X11">
        <v>0</v>
      </c>
      <c r="Y11" s="95" t="s">
        <v>94</v>
      </c>
      <c r="Z11" s="95" t="s">
        <v>94</v>
      </c>
      <c r="AA11" s="95" t="s">
        <v>94</v>
      </c>
      <c r="AB11" s="95" t="s">
        <v>94</v>
      </c>
    </row>
    <row r="12" spans="1:28" x14ac:dyDescent="0.4">
      <c r="A12" s="1">
        <v>45226</v>
      </c>
      <c r="B12" s="1">
        <v>45224</v>
      </c>
      <c r="C12">
        <v>71190</v>
      </c>
      <c r="D12" s="95" t="s">
        <v>129</v>
      </c>
      <c r="E12" s="95" t="s">
        <v>15</v>
      </c>
      <c r="F12" s="95" t="s">
        <v>94</v>
      </c>
      <c r="G12" s="95" t="s">
        <v>16</v>
      </c>
      <c r="H12" s="95" t="s">
        <v>41</v>
      </c>
      <c r="I12" s="95" t="s">
        <v>48</v>
      </c>
      <c r="J12" s="95" t="s">
        <v>49</v>
      </c>
      <c r="K12">
        <v>100</v>
      </c>
      <c r="L12">
        <v>1491</v>
      </c>
      <c r="M12">
        <v>149100</v>
      </c>
      <c r="N12">
        <v>0</v>
      </c>
      <c r="P12" s="95" t="s">
        <v>94</v>
      </c>
      <c r="Q12" s="1"/>
      <c r="Y12" s="95" t="s">
        <v>94</v>
      </c>
      <c r="Z12" s="95" t="s">
        <v>94</v>
      </c>
      <c r="AA12" s="95" t="s">
        <v>94</v>
      </c>
      <c r="AB12" s="95" t="s">
        <v>94</v>
      </c>
    </row>
    <row r="13" spans="1:28" x14ac:dyDescent="0.4">
      <c r="A13" s="1">
        <v>45226</v>
      </c>
      <c r="B13" s="1">
        <v>45224</v>
      </c>
      <c r="C13">
        <v>71190</v>
      </c>
      <c r="D13" s="95" t="s">
        <v>129</v>
      </c>
      <c r="E13" s="95" t="s">
        <v>15</v>
      </c>
      <c r="F13" s="95" t="s">
        <v>94</v>
      </c>
      <c r="G13" s="95" t="s">
        <v>16</v>
      </c>
      <c r="H13" s="95" t="s">
        <v>39</v>
      </c>
      <c r="I13" s="95" t="s">
        <v>48</v>
      </c>
      <c r="J13" s="95" t="s">
        <v>40</v>
      </c>
      <c r="K13">
        <v>100</v>
      </c>
      <c r="L13">
        <v>1496</v>
      </c>
      <c r="M13">
        <v>149600</v>
      </c>
      <c r="N13">
        <v>0</v>
      </c>
      <c r="O13">
        <v>500</v>
      </c>
      <c r="P13" s="95" t="s">
        <v>16</v>
      </c>
      <c r="Q13" s="1">
        <v>45224</v>
      </c>
      <c r="R13">
        <v>1491</v>
      </c>
      <c r="S13">
        <v>0</v>
      </c>
      <c r="T13">
        <v>0</v>
      </c>
      <c r="U13">
        <v>0</v>
      </c>
      <c r="V13">
        <v>0</v>
      </c>
      <c r="W13">
        <v>0</v>
      </c>
      <c r="X13">
        <v>500</v>
      </c>
      <c r="Y13" s="95" t="s">
        <v>94</v>
      </c>
      <c r="Z13" s="95" t="s">
        <v>94</v>
      </c>
      <c r="AA13" s="95" t="s">
        <v>94</v>
      </c>
      <c r="AB13" s="95" t="s">
        <v>94</v>
      </c>
    </row>
    <row r="14" spans="1:28" x14ac:dyDescent="0.4">
      <c r="A14" s="1">
        <v>45226</v>
      </c>
      <c r="B14" s="1">
        <v>45224</v>
      </c>
      <c r="C14">
        <v>92360</v>
      </c>
      <c r="D14" s="95" t="s">
        <v>125</v>
      </c>
      <c r="E14" s="95" t="s">
        <v>15</v>
      </c>
      <c r="F14" s="95" t="s">
        <v>94</v>
      </c>
      <c r="G14" s="95" t="s">
        <v>16</v>
      </c>
      <c r="H14" s="95" t="s">
        <v>41</v>
      </c>
      <c r="I14" s="95" t="s">
        <v>48</v>
      </c>
      <c r="J14" s="95" t="s">
        <v>49</v>
      </c>
      <c r="K14">
        <v>100</v>
      </c>
      <c r="L14">
        <v>2815</v>
      </c>
      <c r="M14">
        <v>281500</v>
      </c>
      <c r="N14">
        <v>0</v>
      </c>
      <c r="P14" s="95" t="s">
        <v>94</v>
      </c>
      <c r="Q14" s="1"/>
      <c r="Y14" s="95" t="s">
        <v>94</v>
      </c>
      <c r="Z14" s="95" t="s">
        <v>94</v>
      </c>
      <c r="AA14" s="95" t="s">
        <v>94</v>
      </c>
      <c r="AB14" s="95" t="s">
        <v>94</v>
      </c>
    </row>
    <row r="15" spans="1:28" x14ac:dyDescent="0.4">
      <c r="A15" s="1">
        <v>45226</v>
      </c>
      <c r="B15" s="1">
        <v>45224</v>
      </c>
      <c r="C15">
        <v>92360</v>
      </c>
      <c r="D15" s="95" t="s">
        <v>125</v>
      </c>
      <c r="E15" s="95" t="s">
        <v>15</v>
      </c>
      <c r="F15" s="95" t="s">
        <v>94</v>
      </c>
      <c r="G15" s="95" t="s">
        <v>16</v>
      </c>
      <c r="H15" s="95" t="s">
        <v>39</v>
      </c>
      <c r="I15" s="95" t="s">
        <v>48</v>
      </c>
      <c r="J15" s="95" t="s">
        <v>40</v>
      </c>
      <c r="K15">
        <v>100</v>
      </c>
      <c r="L15">
        <v>2817</v>
      </c>
      <c r="M15">
        <v>281700</v>
      </c>
      <c r="N15">
        <v>0</v>
      </c>
      <c r="O15">
        <v>200</v>
      </c>
      <c r="P15" s="95" t="s">
        <v>16</v>
      </c>
      <c r="Q15" s="1">
        <v>45224</v>
      </c>
      <c r="R15">
        <v>2815</v>
      </c>
      <c r="S15">
        <v>0</v>
      </c>
      <c r="T15">
        <v>0</v>
      </c>
      <c r="U15">
        <v>0</v>
      </c>
      <c r="V15">
        <v>0</v>
      </c>
      <c r="W15">
        <v>0</v>
      </c>
      <c r="X15">
        <v>200</v>
      </c>
      <c r="Y15" s="95" t="s">
        <v>94</v>
      </c>
      <c r="Z15" s="95" t="s">
        <v>94</v>
      </c>
      <c r="AA15" s="95" t="s">
        <v>94</v>
      </c>
      <c r="AB15" s="95" t="s">
        <v>94</v>
      </c>
    </row>
    <row r="16" spans="1:28" x14ac:dyDescent="0.4">
      <c r="A16" s="1">
        <v>45117</v>
      </c>
      <c r="B16" s="1">
        <v>45113</v>
      </c>
      <c r="C16">
        <v>48940</v>
      </c>
      <c r="D16" s="95" t="s">
        <v>130</v>
      </c>
      <c r="E16" s="95" t="s">
        <v>15</v>
      </c>
      <c r="F16" s="95" t="s">
        <v>94</v>
      </c>
      <c r="G16" s="95" t="s">
        <v>16</v>
      </c>
      <c r="H16" s="95" t="s">
        <v>41</v>
      </c>
      <c r="I16" s="95" t="s">
        <v>48</v>
      </c>
      <c r="J16" s="95" t="s">
        <v>49</v>
      </c>
      <c r="K16">
        <v>100</v>
      </c>
      <c r="L16">
        <v>2601</v>
      </c>
      <c r="M16">
        <v>260100</v>
      </c>
      <c r="N16">
        <v>0</v>
      </c>
      <c r="P16" s="95" t="s">
        <v>94</v>
      </c>
      <c r="Q16" s="1"/>
      <c r="Y16" s="95" t="s">
        <v>94</v>
      </c>
      <c r="Z16" s="95" t="s">
        <v>94</v>
      </c>
      <c r="AA16" s="95" t="s">
        <v>94</v>
      </c>
      <c r="AB16" s="95" t="s">
        <v>94</v>
      </c>
    </row>
    <row r="17" spans="1:28" x14ac:dyDescent="0.4">
      <c r="A17" s="1">
        <v>45117</v>
      </c>
      <c r="B17" s="1">
        <v>45113</v>
      </c>
      <c r="C17">
        <v>48940</v>
      </c>
      <c r="D17" s="95" t="s">
        <v>130</v>
      </c>
      <c r="E17" s="95" t="s">
        <v>15</v>
      </c>
      <c r="F17" s="95" t="s">
        <v>94</v>
      </c>
      <c r="G17" s="95" t="s">
        <v>16</v>
      </c>
      <c r="H17" s="95" t="s">
        <v>41</v>
      </c>
      <c r="I17" s="95" t="s">
        <v>48</v>
      </c>
      <c r="J17" s="95" t="s">
        <v>49</v>
      </c>
      <c r="K17">
        <v>100</v>
      </c>
      <c r="L17">
        <v>2658</v>
      </c>
      <c r="M17">
        <v>265800</v>
      </c>
      <c r="N17">
        <v>0</v>
      </c>
      <c r="P17" s="95" t="s">
        <v>94</v>
      </c>
      <c r="Q17" s="1"/>
      <c r="Y17" s="95" t="s">
        <v>94</v>
      </c>
      <c r="Z17" s="95" t="s">
        <v>94</v>
      </c>
      <c r="AA17" s="95" t="s">
        <v>94</v>
      </c>
      <c r="AB17" s="95" t="s">
        <v>94</v>
      </c>
    </row>
    <row r="18" spans="1:28" x14ac:dyDescent="0.4">
      <c r="A18" s="1">
        <v>45117</v>
      </c>
      <c r="B18" s="1">
        <v>45113</v>
      </c>
      <c r="C18">
        <v>48940</v>
      </c>
      <c r="D18" s="95" t="s">
        <v>130</v>
      </c>
      <c r="E18" s="95" t="s">
        <v>15</v>
      </c>
      <c r="F18" s="95" t="s">
        <v>94</v>
      </c>
      <c r="G18" s="95" t="s">
        <v>16</v>
      </c>
      <c r="H18" s="95" t="s">
        <v>41</v>
      </c>
      <c r="I18" s="95" t="s">
        <v>48</v>
      </c>
      <c r="J18" s="95" t="s">
        <v>49</v>
      </c>
      <c r="K18">
        <v>100</v>
      </c>
      <c r="L18">
        <v>2574</v>
      </c>
      <c r="M18">
        <v>257400</v>
      </c>
      <c r="N18">
        <v>0</v>
      </c>
      <c r="P18" s="95" t="s">
        <v>94</v>
      </c>
      <c r="Q18" s="1"/>
      <c r="Y18" s="95" t="s">
        <v>94</v>
      </c>
      <c r="Z18" s="95" t="s">
        <v>94</v>
      </c>
      <c r="AA18" s="95" t="s">
        <v>94</v>
      </c>
      <c r="AB18" s="95" t="s">
        <v>94</v>
      </c>
    </row>
    <row r="19" spans="1:28" x14ac:dyDescent="0.4">
      <c r="A19" s="1">
        <v>45117</v>
      </c>
      <c r="B19" s="1">
        <v>45113</v>
      </c>
      <c r="C19">
        <v>48940</v>
      </c>
      <c r="D19" s="95" t="s">
        <v>130</v>
      </c>
      <c r="E19" s="95" t="s">
        <v>15</v>
      </c>
      <c r="F19" s="95" t="s">
        <v>94</v>
      </c>
      <c r="G19" s="95" t="s">
        <v>16</v>
      </c>
      <c r="H19" s="95" t="s">
        <v>41</v>
      </c>
      <c r="I19" s="95" t="s">
        <v>48</v>
      </c>
      <c r="J19" s="95" t="s">
        <v>49</v>
      </c>
      <c r="K19">
        <v>100</v>
      </c>
      <c r="L19">
        <v>2572</v>
      </c>
      <c r="M19">
        <v>257200</v>
      </c>
      <c r="N19">
        <v>0</v>
      </c>
      <c r="P19" s="95" t="s">
        <v>94</v>
      </c>
      <c r="Q19" s="1"/>
      <c r="Y19" s="95" t="s">
        <v>94</v>
      </c>
      <c r="Z19" s="95" t="s">
        <v>94</v>
      </c>
      <c r="AA19" s="95" t="s">
        <v>94</v>
      </c>
      <c r="AB19" s="95" t="s">
        <v>94</v>
      </c>
    </row>
    <row r="20" spans="1:28" x14ac:dyDescent="0.4">
      <c r="A20" s="1">
        <v>45117</v>
      </c>
      <c r="B20" s="1">
        <v>45113</v>
      </c>
      <c r="C20">
        <v>48940</v>
      </c>
      <c r="D20" s="95" t="s">
        <v>130</v>
      </c>
      <c r="E20" s="95" t="s">
        <v>15</v>
      </c>
      <c r="F20" s="95" t="s">
        <v>94</v>
      </c>
      <c r="G20" s="95" t="s">
        <v>16</v>
      </c>
      <c r="H20" s="95" t="s">
        <v>41</v>
      </c>
      <c r="I20" s="95" t="s">
        <v>48</v>
      </c>
      <c r="J20" s="95" t="s">
        <v>49</v>
      </c>
      <c r="K20">
        <v>100</v>
      </c>
      <c r="L20">
        <v>2573</v>
      </c>
      <c r="M20">
        <v>257300</v>
      </c>
      <c r="N20">
        <v>0</v>
      </c>
      <c r="P20" s="95" t="s">
        <v>94</v>
      </c>
      <c r="Q20" s="1"/>
      <c r="Y20" s="95" t="s">
        <v>94</v>
      </c>
      <c r="Z20" s="95" t="s">
        <v>94</v>
      </c>
      <c r="AA20" s="95" t="s">
        <v>94</v>
      </c>
      <c r="AB20" s="95" t="s">
        <v>94</v>
      </c>
    </row>
    <row r="21" spans="1:28" x14ac:dyDescent="0.4">
      <c r="A21" s="1">
        <v>45117</v>
      </c>
      <c r="B21" s="1">
        <v>45113</v>
      </c>
      <c r="C21">
        <v>48940</v>
      </c>
      <c r="D21" s="95" t="s">
        <v>130</v>
      </c>
      <c r="E21" s="95" t="s">
        <v>15</v>
      </c>
      <c r="F21" s="95" t="s">
        <v>94</v>
      </c>
      <c r="G21" s="95" t="s">
        <v>16</v>
      </c>
      <c r="H21" s="95" t="s">
        <v>41</v>
      </c>
      <c r="I21" s="95" t="s">
        <v>48</v>
      </c>
      <c r="J21" s="95" t="s">
        <v>49</v>
      </c>
      <c r="K21">
        <v>100</v>
      </c>
      <c r="L21">
        <v>2551</v>
      </c>
      <c r="M21">
        <v>255100</v>
      </c>
      <c r="N21">
        <v>0</v>
      </c>
      <c r="P21" s="95" t="s">
        <v>94</v>
      </c>
      <c r="Q21" s="1"/>
      <c r="Y21" s="95" t="s">
        <v>94</v>
      </c>
      <c r="Z21" s="95" t="s">
        <v>94</v>
      </c>
      <c r="AA21" s="95" t="s">
        <v>94</v>
      </c>
      <c r="AB21" s="95" t="s">
        <v>94</v>
      </c>
    </row>
    <row r="22" spans="1:28" x14ac:dyDescent="0.4">
      <c r="A22" s="1">
        <v>45117</v>
      </c>
      <c r="B22" s="1">
        <v>45113</v>
      </c>
      <c r="C22">
        <v>48940</v>
      </c>
      <c r="D22" s="95" t="s">
        <v>130</v>
      </c>
      <c r="E22" s="95" t="s">
        <v>15</v>
      </c>
      <c r="F22" s="95" t="s">
        <v>94</v>
      </c>
      <c r="G22" s="95" t="s">
        <v>16</v>
      </c>
      <c r="H22" s="95" t="s">
        <v>41</v>
      </c>
      <c r="I22" s="95" t="s">
        <v>48</v>
      </c>
      <c r="J22" s="95" t="s">
        <v>49</v>
      </c>
      <c r="K22">
        <v>100</v>
      </c>
      <c r="L22">
        <v>2677</v>
      </c>
      <c r="M22">
        <v>267700</v>
      </c>
      <c r="N22">
        <v>0</v>
      </c>
      <c r="P22" s="95" t="s">
        <v>94</v>
      </c>
      <c r="Q22" s="1"/>
      <c r="Y22" s="95" t="s">
        <v>94</v>
      </c>
      <c r="Z22" s="95" t="s">
        <v>94</v>
      </c>
      <c r="AA22" s="95" t="s">
        <v>94</v>
      </c>
      <c r="AB22" s="95" t="s">
        <v>94</v>
      </c>
    </row>
    <row r="23" spans="1:28" x14ac:dyDescent="0.4">
      <c r="A23" s="1">
        <v>45117</v>
      </c>
      <c r="B23" s="1">
        <v>45113</v>
      </c>
      <c r="C23">
        <v>48940</v>
      </c>
      <c r="D23" s="95" t="s">
        <v>130</v>
      </c>
      <c r="E23" s="95" t="s">
        <v>15</v>
      </c>
      <c r="F23" s="95" t="s">
        <v>94</v>
      </c>
      <c r="G23" s="95" t="s">
        <v>16</v>
      </c>
      <c r="H23" s="95" t="s">
        <v>39</v>
      </c>
      <c r="I23" s="95" t="s">
        <v>48</v>
      </c>
      <c r="J23" s="95" t="s">
        <v>40</v>
      </c>
      <c r="K23">
        <v>100</v>
      </c>
      <c r="L23">
        <v>2553</v>
      </c>
      <c r="M23">
        <v>255300</v>
      </c>
      <c r="N23">
        <v>0</v>
      </c>
      <c r="O23">
        <v>200</v>
      </c>
      <c r="P23" s="95" t="s">
        <v>16</v>
      </c>
      <c r="Q23" s="1">
        <v>45113</v>
      </c>
      <c r="R23">
        <v>2551</v>
      </c>
      <c r="S23">
        <v>0</v>
      </c>
      <c r="T23">
        <v>0</v>
      </c>
      <c r="U23">
        <v>0</v>
      </c>
      <c r="V23">
        <v>0</v>
      </c>
      <c r="W23">
        <v>0</v>
      </c>
      <c r="X23">
        <v>200</v>
      </c>
      <c r="Y23" s="95" t="s">
        <v>94</v>
      </c>
      <c r="Z23" s="95" t="s">
        <v>94</v>
      </c>
      <c r="AA23" s="95" t="s">
        <v>94</v>
      </c>
      <c r="AB23" s="95" t="s">
        <v>94</v>
      </c>
    </row>
    <row r="24" spans="1:28" x14ac:dyDescent="0.4">
      <c r="A24" s="1">
        <v>45117</v>
      </c>
      <c r="B24" s="1">
        <v>45113</v>
      </c>
      <c r="C24">
        <v>48940</v>
      </c>
      <c r="D24" s="95" t="s">
        <v>130</v>
      </c>
      <c r="E24" s="95" t="s">
        <v>15</v>
      </c>
      <c r="F24" s="95" t="s">
        <v>94</v>
      </c>
      <c r="G24" s="95" t="s">
        <v>16</v>
      </c>
      <c r="H24" s="95" t="s">
        <v>39</v>
      </c>
      <c r="I24" s="95" t="s">
        <v>48</v>
      </c>
      <c r="J24" s="95" t="s">
        <v>40</v>
      </c>
      <c r="K24">
        <v>100</v>
      </c>
      <c r="L24">
        <v>2680</v>
      </c>
      <c r="M24">
        <v>268000</v>
      </c>
      <c r="N24">
        <v>0</v>
      </c>
      <c r="O24">
        <v>300</v>
      </c>
      <c r="P24" s="95" t="s">
        <v>16</v>
      </c>
      <c r="Q24" s="1">
        <v>45113</v>
      </c>
      <c r="R24">
        <v>2677</v>
      </c>
      <c r="S24">
        <v>0</v>
      </c>
      <c r="T24">
        <v>0</v>
      </c>
      <c r="U24">
        <v>0</v>
      </c>
      <c r="V24">
        <v>0</v>
      </c>
      <c r="W24">
        <v>0</v>
      </c>
      <c r="X24">
        <v>300</v>
      </c>
      <c r="Y24" s="95" t="s">
        <v>94</v>
      </c>
      <c r="Z24" s="95" t="s">
        <v>94</v>
      </c>
      <c r="AA24" s="95" t="s">
        <v>94</v>
      </c>
      <c r="AB24" s="95" t="s">
        <v>94</v>
      </c>
    </row>
    <row r="25" spans="1:28" x14ac:dyDescent="0.4">
      <c r="A25" s="1">
        <v>45117</v>
      </c>
      <c r="B25" s="1">
        <v>45113</v>
      </c>
      <c r="C25">
        <v>48940</v>
      </c>
      <c r="D25" s="95" t="s">
        <v>130</v>
      </c>
      <c r="E25" s="95" t="s">
        <v>15</v>
      </c>
      <c r="F25" s="95" t="s">
        <v>94</v>
      </c>
      <c r="G25" s="95" t="s">
        <v>16</v>
      </c>
      <c r="H25" s="95" t="s">
        <v>39</v>
      </c>
      <c r="I25" s="95" t="s">
        <v>48</v>
      </c>
      <c r="J25" s="95" t="s">
        <v>40</v>
      </c>
      <c r="K25">
        <v>100</v>
      </c>
      <c r="L25">
        <v>2660</v>
      </c>
      <c r="M25">
        <v>266000</v>
      </c>
      <c r="N25">
        <v>0</v>
      </c>
      <c r="O25">
        <v>200</v>
      </c>
      <c r="P25" s="95" t="s">
        <v>16</v>
      </c>
      <c r="Q25" s="1">
        <v>45113</v>
      </c>
      <c r="R25">
        <v>2658</v>
      </c>
      <c r="S25">
        <v>0</v>
      </c>
      <c r="T25">
        <v>0</v>
      </c>
      <c r="U25">
        <v>0</v>
      </c>
      <c r="V25">
        <v>0</v>
      </c>
      <c r="W25">
        <v>0</v>
      </c>
      <c r="X25">
        <v>200</v>
      </c>
      <c r="Y25" s="95" t="s">
        <v>94</v>
      </c>
      <c r="Z25" s="95" t="s">
        <v>94</v>
      </c>
      <c r="AA25" s="95" t="s">
        <v>94</v>
      </c>
      <c r="AB25" s="95" t="s">
        <v>94</v>
      </c>
    </row>
    <row r="26" spans="1:28" x14ac:dyDescent="0.4">
      <c r="A26" s="1">
        <v>45117</v>
      </c>
      <c r="B26" s="1">
        <v>45113</v>
      </c>
      <c r="C26">
        <v>48940</v>
      </c>
      <c r="D26" s="95" t="s">
        <v>130</v>
      </c>
      <c r="E26" s="95" t="s">
        <v>15</v>
      </c>
      <c r="F26" s="95" t="s">
        <v>94</v>
      </c>
      <c r="G26" s="95" t="s">
        <v>16</v>
      </c>
      <c r="H26" s="95" t="s">
        <v>39</v>
      </c>
      <c r="I26" s="95" t="s">
        <v>48</v>
      </c>
      <c r="J26" s="95" t="s">
        <v>40</v>
      </c>
      <c r="K26">
        <v>100</v>
      </c>
      <c r="L26">
        <v>2573</v>
      </c>
      <c r="M26">
        <v>257300</v>
      </c>
      <c r="N26">
        <v>0</v>
      </c>
      <c r="O26">
        <v>100</v>
      </c>
      <c r="P26" s="95" t="s">
        <v>16</v>
      </c>
      <c r="Q26" s="1">
        <v>45113</v>
      </c>
      <c r="R26">
        <v>2572</v>
      </c>
      <c r="S26">
        <v>0</v>
      </c>
      <c r="T26">
        <v>0</v>
      </c>
      <c r="U26">
        <v>0</v>
      </c>
      <c r="V26">
        <v>0</v>
      </c>
      <c r="W26">
        <v>0</v>
      </c>
      <c r="X26">
        <v>100</v>
      </c>
      <c r="Y26" s="95" t="s">
        <v>94</v>
      </c>
      <c r="Z26" s="95" t="s">
        <v>94</v>
      </c>
      <c r="AA26" s="95" t="s">
        <v>94</v>
      </c>
      <c r="AB26" s="95" t="s">
        <v>94</v>
      </c>
    </row>
    <row r="27" spans="1:28" x14ac:dyDescent="0.4">
      <c r="A27" s="1">
        <v>45117</v>
      </c>
      <c r="B27" s="1">
        <v>45113</v>
      </c>
      <c r="C27">
        <v>48940</v>
      </c>
      <c r="D27" s="95" t="s">
        <v>130</v>
      </c>
      <c r="E27" s="95" t="s">
        <v>15</v>
      </c>
      <c r="F27" s="95" t="s">
        <v>94</v>
      </c>
      <c r="G27" s="95" t="s">
        <v>16</v>
      </c>
      <c r="H27" s="95" t="s">
        <v>39</v>
      </c>
      <c r="I27" s="95" t="s">
        <v>48</v>
      </c>
      <c r="J27" s="95" t="s">
        <v>40</v>
      </c>
      <c r="K27">
        <v>100</v>
      </c>
      <c r="L27">
        <v>2575</v>
      </c>
      <c r="M27">
        <v>257500</v>
      </c>
      <c r="N27">
        <v>0</v>
      </c>
      <c r="O27">
        <v>200</v>
      </c>
      <c r="P27" s="95" t="s">
        <v>16</v>
      </c>
      <c r="Q27" s="1">
        <v>45113</v>
      </c>
      <c r="R27">
        <v>2573</v>
      </c>
      <c r="S27">
        <v>0</v>
      </c>
      <c r="T27">
        <v>0</v>
      </c>
      <c r="U27">
        <v>0</v>
      </c>
      <c r="V27">
        <v>0</v>
      </c>
      <c r="W27">
        <v>0</v>
      </c>
      <c r="X27">
        <v>200</v>
      </c>
      <c r="Y27" s="95" t="s">
        <v>94</v>
      </c>
      <c r="Z27" s="95" t="s">
        <v>94</v>
      </c>
      <c r="AA27" s="95" t="s">
        <v>94</v>
      </c>
      <c r="AB27" s="95" t="s">
        <v>94</v>
      </c>
    </row>
    <row r="28" spans="1:28" x14ac:dyDescent="0.4">
      <c r="A28" s="1">
        <v>45117</v>
      </c>
      <c r="B28" s="1">
        <v>45113</v>
      </c>
      <c r="C28">
        <v>48940</v>
      </c>
      <c r="D28" s="95" t="s">
        <v>130</v>
      </c>
      <c r="E28" s="95" t="s">
        <v>15</v>
      </c>
      <c r="F28" s="95" t="s">
        <v>94</v>
      </c>
      <c r="G28" s="95" t="s">
        <v>16</v>
      </c>
      <c r="H28" s="95" t="s">
        <v>39</v>
      </c>
      <c r="I28" s="95" t="s">
        <v>48</v>
      </c>
      <c r="J28" s="95" t="s">
        <v>40</v>
      </c>
      <c r="K28">
        <v>100</v>
      </c>
      <c r="L28">
        <v>2575</v>
      </c>
      <c r="M28">
        <v>257500</v>
      </c>
      <c r="N28">
        <v>0</v>
      </c>
      <c r="O28">
        <v>100</v>
      </c>
      <c r="P28" s="95" t="s">
        <v>16</v>
      </c>
      <c r="Q28" s="1">
        <v>45113</v>
      </c>
      <c r="R28">
        <v>2574</v>
      </c>
      <c r="S28">
        <v>0</v>
      </c>
      <c r="T28">
        <v>0</v>
      </c>
      <c r="U28">
        <v>0</v>
      </c>
      <c r="V28">
        <v>0</v>
      </c>
      <c r="W28">
        <v>0</v>
      </c>
      <c r="X28">
        <v>100</v>
      </c>
      <c r="Y28" s="95" t="s">
        <v>94</v>
      </c>
      <c r="Z28" s="95" t="s">
        <v>94</v>
      </c>
      <c r="AA28" s="95" t="s">
        <v>94</v>
      </c>
      <c r="AB28" s="95" t="s">
        <v>94</v>
      </c>
    </row>
    <row r="29" spans="1:28" x14ac:dyDescent="0.4">
      <c r="A29" s="1">
        <v>45117</v>
      </c>
      <c r="B29" s="1">
        <v>45113</v>
      </c>
      <c r="C29">
        <v>48940</v>
      </c>
      <c r="D29" s="95" t="s">
        <v>130</v>
      </c>
      <c r="E29" s="95" t="s">
        <v>15</v>
      </c>
      <c r="F29" s="95" t="s">
        <v>94</v>
      </c>
      <c r="G29" s="95" t="s">
        <v>16</v>
      </c>
      <c r="H29" s="95" t="s">
        <v>39</v>
      </c>
      <c r="I29" s="95" t="s">
        <v>48</v>
      </c>
      <c r="J29" s="95" t="s">
        <v>40</v>
      </c>
      <c r="K29">
        <v>100</v>
      </c>
      <c r="L29">
        <v>2431</v>
      </c>
      <c r="M29">
        <v>243100</v>
      </c>
      <c r="N29">
        <v>0</v>
      </c>
      <c r="O29">
        <v>-17000</v>
      </c>
      <c r="P29" s="95" t="s">
        <v>16</v>
      </c>
      <c r="Q29" s="1">
        <v>45113</v>
      </c>
      <c r="R29">
        <v>2601</v>
      </c>
      <c r="S29">
        <v>0</v>
      </c>
      <c r="T29">
        <v>0</v>
      </c>
      <c r="U29">
        <v>0</v>
      </c>
      <c r="V29">
        <v>0</v>
      </c>
      <c r="W29">
        <v>0</v>
      </c>
      <c r="X29">
        <v>-17000</v>
      </c>
      <c r="Y29" s="95" t="s">
        <v>94</v>
      </c>
      <c r="Z29" s="95" t="s">
        <v>94</v>
      </c>
      <c r="AA29" s="95" t="s">
        <v>94</v>
      </c>
      <c r="AB29" s="95" t="s">
        <v>94</v>
      </c>
    </row>
    <row r="30" spans="1:28" x14ac:dyDescent="0.4">
      <c r="A30" s="1">
        <v>45117</v>
      </c>
      <c r="B30" s="1">
        <v>45113</v>
      </c>
      <c r="C30">
        <v>58200</v>
      </c>
      <c r="D30" s="95" t="s">
        <v>131</v>
      </c>
      <c r="E30" s="95" t="s">
        <v>15</v>
      </c>
      <c r="F30" s="95" t="s">
        <v>94</v>
      </c>
      <c r="G30" s="95" t="s">
        <v>16</v>
      </c>
      <c r="H30" s="95" t="s">
        <v>41</v>
      </c>
      <c r="I30" s="95" t="s">
        <v>48</v>
      </c>
      <c r="J30" s="95" t="s">
        <v>49</v>
      </c>
      <c r="K30">
        <v>100</v>
      </c>
      <c r="L30">
        <v>2282</v>
      </c>
      <c r="M30">
        <v>228200</v>
      </c>
      <c r="N30">
        <v>0</v>
      </c>
      <c r="P30" s="95" t="s">
        <v>94</v>
      </c>
      <c r="Q30" s="1"/>
      <c r="Y30" s="95" t="s">
        <v>94</v>
      </c>
      <c r="Z30" s="95" t="s">
        <v>94</v>
      </c>
      <c r="AA30" s="95" t="s">
        <v>94</v>
      </c>
      <c r="AB30" s="95" t="s">
        <v>94</v>
      </c>
    </row>
    <row r="31" spans="1:28" x14ac:dyDescent="0.4">
      <c r="A31" s="1">
        <v>45117</v>
      </c>
      <c r="B31" s="1">
        <v>45113</v>
      </c>
      <c r="C31">
        <v>58200</v>
      </c>
      <c r="D31" s="95" t="s">
        <v>131</v>
      </c>
      <c r="E31" s="95" t="s">
        <v>15</v>
      </c>
      <c r="F31" s="95" t="s">
        <v>94</v>
      </c>
      <c r="G31" s="95" t="s">
        <v>16</v>
      </c>
      <c r="H31" s="95" t="s">
        <v>39</v>
      </c>
      <c r="I31" s="95" t="s">
        <v>48</v>
      </c>
      <c r="J31" s="95" t="s">
        <v>40</v>
      </c>
      <c r="K31">
        <v>100</v>
      </c>
      <c r="L31">
        <v>2298</v>
      </c>
      <c r="M31">
        <v>229800</v>
      </c>
      <c r="N31">
        <v>0</v>
      </c>
      <c r="O31">
        <v>1600</v>
      </c>
      <c r="P31" s="95" t="s">
        <v>16</v>
      </c>
      <c r="Q31" s="1">
        <v>45113</v>
      </c>
      <c r="R31">
        <v>2282</v>
      </c>
      <c r="S31">
        <v>0</v>
      </c>
      <c r="T31">
        <v>0</v>
      </c>
      <c r="U31">
        <v>0</v>
      </c>
      <c r="V31">
        <v>0</v>
      </c>
      <c r="W31">
        <v>0</v>
      </c>
      <c r="X31">
        <v>1600</v>
      </c>
      <c r="Y31" s="95" t="s">
        <v>94</v>
      </c>
      <c r="Z31" s="95" t="s">
        <v>94</v>
      </c>
      <c r="AA31" s="95" t="s">
        <v>94</v>
      </c>
      <c r="AB31" s="95" t="s">
        <v>94</v>
      </c>
    </row>
    <row r="32" spans="1:28" x14ac:dyDescent="0.4">
      <c r="A32" s="1">
        <v>45100</v>
      </c>
      <c r="B32" s="1">
        <v>45098</v>
      </c>
      <c r="C32">
        <v>44440</v>
      </c>
      <c r="D32" s="95" t="s">
        <v>132</v>
      </c>
      <c r="E32" s="95" t="s">
        <v>15</v>
      </c>
      <c r="F32" s="95" t="s">
        <v>94</v>
      </c>
      <c r="G32" s="95" t="s">
        <v>16</v>
      </c>
      <c r="H32" s="95" t="s">
        <v>41</v>
      </c>
      <c r="I32" s="95" t="s">
        <v>48</v>
      </c>
      <c r="J32" s="95" t="s">
        <v>49</v>
      </c>
      <c r="K32">
        <v>100</v>
      </c>
      <c r="L32">
        <v>2785</v>
      </c>
      <c r="M32">
        <v>278500</v>
      </c>
      <c r="N32">
        <v>0</v>
      </c>
      <c r="P32" s="95" t="s">
        <v>94</v>
      </c>
      <c r="Q32" s="1"/>
      <c r="Y32" s="95" t="s">
        <v>94</v>
      </c>
      <c r="Z32" s="95" t="s">
        <v>94</v>
      </c>
      <c r="AA32" s="95" t="s">
        <v>94</v>
      </c>
      <c r="AB32" s="95" t="s">
        <v>94</v>
      </c>
    </row>
    <row r="33" spans="1:28" x14ac:dyDescent="0.4">
      <c r="A33" s="1">
        <v>45100</v>
      </c>
      <c r="B33" s="1">
        <v>45098</v>
      </c>
      <c r="C33">
        <v>44440</v>
      </c>
      <c r="D33" s="95" t="s">
        <v>132</v>
      </c>
      <c r="E33" s="95" t="s">
        <v>15</v>
      </c>
      <c r="F33" s="95" t="s">
        <v>94</v>
      </c>
      <c r="G33" s="95" t="s">
        <v>16</v>
      </c>
      <c r="H33" s="95" t="s">
        <v>41</v>
      </c>
      <c r="I33" s="95" t="s">
        <v>48</v>
      </c>
      <c r="J33" s="95" t="s">
        <v>49</v>
      </c>
      <c r="K33">
        <v>100</v>
      </c>
      <c r="L33">
        <v>2781</v>
      </c>
      <c r="M33">
        <v>278100</v>
      </c>
      <c r="N33">
        <v>0</v>
      </c>
      <c r="P33" s="95" t="s">
        <v>94</v>
      </c>
      <c r="Q33" s="1"/>
      <c r="Y33" s="95" t="s">
        <v>94</v>
      </c>
      <c r="Z33" s="95" t="s">
        <v>94</v>
      </c>
      <c r="AA33" s="95" t="s">
        <v>94</v>
      </c>
      <c r="AB33" s="95" t="s">
        <v>94</v>
      </c>
    </row>
    <row r="34" spans="1:28" x14ac:dyDescent="0.4">
      <c r="A34" s="1">
        <v>45100</v>
      </c>
      <c r="B34" s="1">
        <v>45098</v>
      </c>
      <c r="C34">
        <v>44440</v>
      </c>
      <c r="D34" s="95" t="s">
        <v>132</v>
      </c>
      <c r="E34" s="95" t="s">
        <v>15</v>
      </c>
      <c r="F34" s="95" t="s">
        <v>94</v>
      </c>
      <c r="G34" s="95" t="s">
        <v>16</v>
      </c>
      <c r="H34" s="95" t="s">
        <v>41</v>
      </c>
      <c r="I34" s="95" t="s">
        <v>48</v>
      </c>
      <c r="J34" s="95" t="s">
        <v>49</v>
      </c>
      <c r="K34">
        <v>100</v>
      </c>
      <c r="L34">
        <v>2782</v>
      </c>
      <c r="M34">
        <v>278200</v>
      </c>
      <c r="N34">
        <v>0</v>
      </c>
      <c r="P34" s="95" t="s">
        <v>94</v>
      </c>
      <c r="Q34" s="1"/>
      <c r="Y34" s="95" t="s">
        <v>94</v>
      </c>
      <c r="Z34" s="95" t="s">
        <v>94</v>
      </c>
      <c r="AA34" s="95" t="s">
        <v>94</v>
      </c>
      <c r="AB34" s="95" t="s">
        <v>94</v>
      </c>
    </row>
    <row r="35" spans="1:28" x14ac:dyDescent="0.4">
      <c r="A35" s="1">
        <v>45100</v>
      </c>
      <c r="B35" s="1">
        <v>45098</v>
      </c>
      <c r="C35">
        <v>44440</v>
      </c>
      <c r="D35" s="95" t="s">
        <v>132</v>
      </c>
      <c r="E35" s="95" t="s">
        <v>15</v>
      </c>
      <c r="F35" s="95" t="s">
        <v>94</v>
      </c>
      <c r="G35" s="95" t="s">
        <v>16</v>
      </c>
      <c r="H35" s="95" t="s">
        <v>41</v>
      </c>
      <c r="I35" s="95" t="s">
        <v>48</v>
      </c>
      <c r="J35" s="95" t="s">
        <v>49</v>
      </c>
      <c r="K35">
        <v>100</v>
      </c>
      <c r="L35">
        <v>2805</v>
      </c>
      <c r="M35">
        <v>280500</v>
      </c>
      <c r="N35">
        <v>0</v>
      </c>
      <c r="P35" s="95" t="s">
        <v>94</v>
      </c>
      <c r="Q35" s="1"/>
      <c r="Y35" s="95" t="s">
        <v>94</v>
      </c>
      <c r="Z35" s="95" t="s">
        <v>94</v>
      </c>
      <c r="AA35" s="95" t="s">
        <v>94</v>
      </c>
      <c r="AB35" s="95" t="s">
        <v>94</v>
      </c>
    </row>
    <row r="36" spans="1:28" x14ac:dyDescent="0.4">
      <c r="A36" s="1">
        <v>45100</v>
      </c>
      <c r="B36" s="1">
        <v>45098</v>
      </c>
      <c r="C36">
        <v>44440</v>
      </c>
      <c r="D36" s="95" t="s">
        <v>132</v>
      </c>
      <c r="E36" s="95" t="s">
        <v>15</v>
      </c>
      <c r="F36" s="95" t="s">
        <v>94</v>
      </c>
      <c r="G36" s="95" t="s">
        <v>16</v>
      </c>
      <c r="H36" s="95" t="s">
        <v>41</v>
      </c>
      <c r="I36" s="95" t="s">
        <v>48</v>
      </c>
      <c r="J36" s="95" t="s">
        <v>49</v>
      </c>
      <c r="K36">
        <v>100</v>
      </c>
      <c r="L36">
        <v>2565</v>
      </c>
      <c r="M36">
        <v>256500</v>
      </c>
      <c r="N36">
        <v>0</v>
      </c>
      <c r="P36" s="95" t="s">
        <v>94</v>
      </c>
      <c r="Q36" s="1"/>
      <c r="Y36" s="95" t="s">
        <v>94</v>
      </c>
      <c r="Z36" s="95" t="s">
        <v>94</v>
      </c>
      <c r="AA36" s="95" t="s">
        <v>94</v>
      </c>
      <c r="AB36" s="95" t="s">
        <v>94</v>
      </c>
    </row>
    <row r="37" spans="1:28" x14ac:dyDescent="0.4">
      <c r="A37" s="1">
        <v>45100</v>
      </c>
      <c r="B37" s="1">
        <v>45098</v>
      </c>
      <c r="C37">
        <v>44440</v>
      </c>
      <c r="D37" s="95" t="s">
        <v>132</v>
      </c>
      <c r="E37" s="95" t="s">
        <v>15</v>
      </c>
      <c r="F37" s="95" t="s">
        <v>94</v>
      </c>
      <c r="G37" s="95" t="s">
        <v>16</v>
      </c>
      <c r="H37" s="95" t="s">
        <v>41</v>
      </c>
      <c r="I37" s="95" t="s">
        <v>48</v>
      </c>
      <c r="J37" s="95" t="s">
        <v>49</v>
      </c>
      <c r="K37">
        <v>100</v>
      </c>
      <c r="L37">
        <v>2568</v>
      </c>
      <c r="M37">
        <v>256800</v>
      </c>
      <c r="N37">
        <v>0</v>
      </c>
      <c r="P37" s="95" t="s">
        <v>94</v>
      </c>
      <c r="Q37" s="1"/>
      <c r="Y37" s="95" t="s">
        <v>94</v>
      </c>
      <c r="Z37" s="95" t="s">
        <v>94</v>
      </c>
      <c r="AA37" s="95" t="s">
        <v>94</v>
      </c>
      <c r="AB37" s="95" t="s">
        <v>94</v>
      </c>
    </row>
    <row r="38" spans="1:28" x14ac:dyDescent="0.4">
      <c r="A38" s="1">
        <v>45100</v>
      </c>
      <c r="B38" s="1">
        <v>45098</v>
      </c>
      <c r="C38">
        <v>44440</v>
      </c>
      <c r="D38" s="95" t="s">
        <v>132</v>
      </c>
      <c r="E38" s="95" t="s">
        <v>15</v>
      </c>
      <c r="F38" s="95" t="s">
        <v>94</v>
      </c>
      <c r="G38" s="95" t="s">
        <v>16</v>
      </c>
      <c r="H38" s="95" t="s">
        <v>41</v>
      </c>
      <c r="I38" s="95" t="s">
        <v>48</v>
      </c>
      <c r="J38" s="95" t="s">
        <v>49</v>
      </c>
      <c r="K38">
        <v>100</v>
      </c>
      <c r="L38">
        <v>2665</v>
      </c>
      <c r="M38">
        <v>266500</v>
      </c>
      <c r="N38">
        <v>0</v>
      </c>
      <c r="P38" s="95" t="s">
        <v>94</v>
      </c>
      <c r="Q38" s="1"/>
      <c r="Y38" s="95" t="s">
        <v>94</v>
      </c>
      <c r="Z38" s="95" t="s">
        <v>94</v>
      </c>
      <c r="AA38" s="95" t="s">
        <v>94</v>
      </c>
      <c r="AB38" s="95" t="s">
        <v>94</v>
      </c>
    </row>
    <row r="39" spans="1:28" x14ac:dyDescent="0.4">
      <c r="A39" s="1">
        <v>45100</v>
      </c>
      <c r="B39" s="1">
        <v>45098</v>
      </c>
      <c r="C39">
        <v>44440</v>
      </c>
      <c r="D39" s="95" t="s">
        <v>132</v>
      </c>
      <c r="E39" s="95" t="s">
        <v>15</v>
      </c>
      <c r="F39" s="95" t="s">
        <v>94</v>
      </c>
      <c r="G39" s="95" t="s">
        <v>16</v>
      </c>
      <c r="H39" s="95" t="s">
        <v>41</v>
      </c>
      <c r="I39" s="95" t="s">
        <v>48</v>
      </c>
      <c r="J39" s="95" t="s">
        <v>49</v>
      </c>
      <c r="K39">
        <v>100</v>
      </c>
      <c r="L39">
        <v>2606</v>
      </c>
      <c r="M39">
        <v>260600</v>
      </c>
      <c r="N39">
        <v>0</v>
      </c>
      <c r="P39" s="95" t="s">
        <v>94</v>
      </c>
      <c r="Q39" s="1"/>
      <c r="Y39" s="95" t="s">
        <v>94</v>
      </c>
      <c r="Z39" s="95" t="s">
        <v>94</v>
      </c>
      <c r="AA39" s="95" t="s">
        <v>94</v>
      </c>
      <c r="AB39" s="95" t="s">
        <v>94</v>
      </c>
    </row>
    <row r="40" spans="1:28" x14ac:dyDescent="0.4">
      <c r="A40" s="1">
        <v>45100</v>
      </c>
      <c r="B40" s="1">
        <v>45098</v>
      </c>
      <c r="C40">
        <v>44440</v>
      </c>
      <c r="D40" s="95" t="s">
        <v>132</v>
      </c>
      <c r="E40" s="95" t="s">
        <v>15</v>
      </c>
      <c r="F40" s="95" t="s">
        <v>94</v>
      </c>
      <c r="G40" s="95" t="s">
        <v>16</v>
      </c>
      <c r="H40" s="95" t="s">
        <v>41</v>
      </c>
      <c r="I40" s="95" t="s">
        <v>48</v>
      </c>
      <c r="J40" s="95" t="s">
        <v>49</v>
      </c>
      <c r="K40">
        <v>100</v>
      </c>
      <c r="L40">
        <v>2537</v>
      </c>
      <c r="M40">
        <v>253700</v>
      </c>
      <c r="N40">
        <v>0</v>
      </c>
      <c r="P40" s="95" t="s">
        <v>94</v>
      </c>
      <c r="Q40" s="1"/>
      <c r="Y40" s="95" t="s">
        <v>94</v>
      </c>
      <c r="Z40" s="95" t="s">
        <v>94</v>
      </c>
      <c r="AA40" s="95" t="s">
        <v>94</v>
      </c>
      <c r="AB40" s="95" t="s">
        <v>94</v>
      </c>
    </row>
    <row r="41" spans="1:28" x14ac:dyDescent="0.4">
      <c r="A41" s="1">
        <v>45100</v>
      </c>
      <c r="B41" s="1">
        <v>45098</v>
      </c>
      <c r="C41">
        <v>44440</v>
      </c>
      <c r="D41" s="95" t="s">
        <v>132</v>
      </c>
      <c r="E41" s="95" t="s">
        <v>15</v>
      </c>
      <c r="F41" s="95" t="s">
        <v>94</v>
      </c>
      <c r="G41" s="95" t="s">
        <v>16</v>
      </c>
      <c r="H41" s="95" t="s">
        <v>41</v>
      </c>
      <c r="I41" s="95" t="s">
        <v>48</v>
      </c>
      <c r="J41" s="95" t="s">
        <v>49</v>
      </c>
      <c r="K41">
        <v>100</v>
      </c>
      <c r="L41">
        <v>2586</v>
      </c>
      <c r="M41">
        <v>258600</v>
      </c>
      <c r="N41">
        <v>0</v>
      </c>
      <c r="P41" s="95" t="s">
        <v>94</v>
      </c>
      <c r="Q41" s="1"/>
      <c r="Y41" s="95" t="s">
        <v>94</v>
      </c>
      <c r="Z41" s="95" t="s">
        <v>94</v>
      </c>
      <c r="AA41" s="95" t="s">
        <v>94</v>
      </c>
      <c r="AB41" s="95" t="s">
        <v>94</v>
      </c>
    </row>
    <row r="42" spans="1:28" x14ac:dyDescent="0.4">
      <c r="A42" s="1">
        <v>45100</v>
      </c>
      <c r="B42" s="1">
        <v>45098</v>
      </c>
      <c r="C42">
        <v>44440</v>
      </c>
      <c r="D42" s="95" t="s">
        <v>132</v>
      </c>
      <c r="E42" s="95" t="s">
        <v>15</v>
      </c>
      <c r="F42" s="95" t="s">
        <v>94</v>
      </c>
      <c r="G42" s="95" t="s">
        <v>16</v>
      </c>
      <c r="H42" s="95" t="s">
        <v>41</v>
      </c>
      <c r="I42" s="95" t="s">
        <v>48</v>
      </c>
      <c r="J42" s="95" t="s">
        <v>49</v>
      </c>
      <c r="K42">
        <v>100</v>
      </c>
      <c r="L42">
        <v>2776</v>
      </c>
      <c r="M42">
        <v>277600</v>
      </c>
      <c r="N42">
        <v>0</v>
      </c>
      <c r="P42" s="95" t="s">
        <v>94</v>
      </c>
      <c r="Q42" s="1"/>
      <c r="Y42" s="95" t="s">
        <v>94</v>
      </c>
      <c r="Z42" s="95" t="s">
        <v>94</v>
      </c>
      <c r="AA42" s="95" t="s">
        <v>94</v>
      </c>
      <c r="AB42" s="95" t="s">
        <v>94</v>
      </c>
    </row>
    <row r="43" spans="1:28" x14ac:dyDescent="0.4">
      <c r="A43" s="1">
        <v>45100</v>
      </c>
      <c r="B43" s="1">
        <v>45098</v>
      </c>
      <c r="C43">
        <v>44440</v>
      </c>
      <c r="D43" s="95" t="s">
        <v>132</v>
      </c>
      <c r="E43" s="95" t="s">
        <v>15</v>
      </c>
      <c r="F43" s="95" t="s">
        <v>94</v>
      </c>
      <c r="G43" s="95" t="s">
        <v>16</v>
      </c>
      <c r="H43" s="95" t="s">
        <v>41</v>
      </c>
      <c r="I43" s="95" t="s">
        <v>48</v>
      </c>
      <c r="J43" s="95" t="s">
        <v>49</v>
      </c>
      <c r="K43">
        <v>100</v>
      </c>
      <c r="L43">
        <v>2627</v>
      </c>
      <c r="M43">
        <v>262700</v>
      </c>
      <c r="N43">
        <v>0</v>
      </c>
      <c r="P43" s="95" t="s">
        <v>94</v>
      </c>
      <c r="Q43" s="1"/>
      <c r="Y43" s="95" t="s">
        <v>94</v>
      </c>
      <c r="Z43" s="95" t="s">
        <v>94</v>
      </c>
      <c r="AA43" s="95" t="s">
        <v>94</v>
      </c>
      <c r="AB43" s="95" t="s">
        <v>94</v>
      </c>
    </row>
    <row r="44" spans="1:28" x14ac:dyDescent="0.4">
      <c r="A44" s="1">
        <v>45100</v>
      </c>
      <c r="B44" s="1">
        <v>45098</v>
      </c>
      <c r="C44">
        <v>44440</v>
      </c>
      <c r="D44" s="95" t="s">
        <v>132</v>
      </c>
      <c r="E44" s="95" t="s">
        <v>15</v>
      </c>
      <c r="F44" s="95" t="s">
        <v>94</v>
      </c>
      <c r="G44" s="95" t="s">
        <v>16</v>
      </c>
      <c r="H44" s="95" t="s">
        <v>41</v>
      </c>
      <c r="I44" s="95" t="s">
        <v>48</v>
      </c>
      <c r="J44" s="95" t="s">
        <v>49</v>
      </c>
      <c r="K44">
        <v>100</v>
      </c>
      <c r="L44">
        <v>2813</v>
      </c>
      <c r="M44">
        <v>281300</v>
      </c>
      <c r="N44">
        <v>0</v>
      </c>
      <c r="P44" s="95" t="s">
        <v>94</v>
      </c>
      <c r="Q44" s="1"/>
      <c r="Y44" s="95" t="s">
        <v>94</v>
      </c>
      <c r="Z44" s="95" t="s">
        <v>94</v>
      </c>
      <c r="AA44" s="95" t="s">
        <v>94</v>
      </c>
      <c r="AB44" s="95" t="s">
        <v>94</v>
      </c>
    </row>
    <row r="45" spans="1:28" x14ac:dyDescent="0.4">
      <c r="A45" s="1">
        <v>45100</v>
      </c>
      <c r="B45" s="1">
        <v>45098</v>
      </c>
      <c r="C45">
        <v>44440</v>
      </c>
      <c r="D45" s="95" t="s">
        <v>132</v>
      </c>
      <c r="E45" s="95" t="s">
        <v>15</v>
      </c>
      <c r="F45" s="95" t="s">
        <v>94</v>
      </c>
      <c r="G45" s="95" t="s">
        <v>16</v>
      </c>
      <c r="H45" s="95" t="s">
        <v>41</v>
      </c>
      <c r="I45" s="95" t="s">
        <v>48</v>
      </c>
      <c r="J45" s="95" t="s">
        <v>49</v>
      </c>
      <c r="K45">
        <v>100</v>
      </c>
      <c r="L45">
        <v>2812</v>
      </c>
      <c r="M45">
        <v>281200</v>
      </c>
      <c r="N45">
        <v>0</v>
      </c>
      <c r="P45" s="95" t="s">
        <v>94</v>
      </c>
      <c r="Q45" s="1"/>
      <c r="Y45" s="95" t="s">
        <v>94</v>
      </c>
      <c r="Z45" s="95" t="s">
        <v>94</v>
      </c>
      <c r="AA45" s="95" t="s">
        <v>94</v>
      </c>
      <c r="AB45" s="95" t="s">
        <v>94</v>
      </c>
    </row>
    <row r="46" spans="1:28" x14ac:dyDescent="0.4">
      <c r="A46" s="1">
        <v>45100</v>
      </c>
      <c r="B46" s="1">
        <v>45098</v>
      </c>
      <c r="C46">
        <v>44440</v>
      </c>
      <c r="D46" s="95" t="s">
        <v>132</v>
      </c>
      <c r="E46" s="95" t="s">
        <v>15</v>
      </c>
      <c r="F46" s="95" t="s">
        <v>94</v>
      </c>
      <c r="G46" s="95" t="s">
        <v>16</v>
      </c>
      <c r="H46" s="95" t="s">
        <v>41</v>
      </c>
      <c r="I46" s="95" t="s">
        <v>48</v>
      </c>
      <c r="J46" s="95" t="s">
        <v>49</v>
      </c>
      <c r="K46">
        <v>100</v>
      </c>
      <c r="L46">
        <v>2775</v>
      </c>
      <c r="M46">
        <v>277500</v>
      </c>
      <c r="N46">
        <v>0</v>
      </c>
      <c r="P46" s="95" t="s">
        <v>94</v>
      </c>
      <c r="Q46" s="1"/>
      <c r="Y46" s="95" t="s">
        <v>94</v>
      </c>
      <c r="Z46" s="95" t="s">
        <v>94</v>
      </c>
      <c r="AA46" s="95" t="s">
        <v>94</v>
      </c>
      <c r="AB46" s="95" t="s">
        <v>94</v>
      </c>
    </row>
    <row r="47" spans="1:28" x14ac:dyDescent="0.4">
      <c r="A47" s="1">
        <v>45100</v>
      </c>
      <c r="B47" s="1">
        <v>45098</v>
      </c>
      <c r="C47">
        <v>44440</v>
      </c>
      <c r="D47" s="95" t="s">
        <v>132</v>
      </c>
      <c r="E47" s="95" t="s">
        <v>15</v>
      </c>
      <c r="F47" s="95" t="s">
        <v>94</v>
      </c>
      <c r="G47" s="95" t="s">
        <v>16</v>
      </c>
      <c r="H47" s="95" t="s">
        <v>39</v>
      </c>
      <c r="I47" s="95" t="s">
        <v>48</v>
      </c>
      <c r="J47" s="95" t="s">
        <v>40</v>
      </c>
      <c r="K47">
        <v>100</v>
      </c>
      <c r="L47">
        <v>2678</v>
      </c>
      <c r="M47">
        <v>267800</v>
      </c>
      <c r="N47">
        <v>0</v>
      </c>
      <c r="O47">
        <v>1300</v>
      </c>
      <c r="P47" s="95" t="s">
        <v>16</v>
      </c>
      <c r="Q47" s="1">
        <v>45098</v>
      </c>
      <c r="R47">
        <v>2665</v>
      </c>
      <c r="S47">
        <v>0</v>
      </c>
      <c r="T47">
        <v>0</v>
      </c>
      <c r="U47">
        <v>0</v>
      </c>
      <c r="V47">
        <v>0</v>
      </c>
      <c r="W47">
        <v>0</v>
      </c>
      <c r="X47">
        <v>1300</v>
      </c>
      <c r="Y47" s="95" t="s">
        <v>94</v>
      </c>
      <c r="Z47" s="95" t="s">
        <v>94</v>
      </c>
      <c r="AA47" s="95" t="s">
        <v>94</v>
      </c>
      <c r="AB47" s="95" t="s">
        <v>94</v>
      </c>
    </row>
    <row r="48" spans="1:28" x14ac:dyDescent="0.4">
      <c r="A48" s="1">
        <v>45100</v>
      </c>
      <c r="B48" s="1">
        <v>45098</v>
      </c>
      <c r="C48">
        <v>44440</v>
      </c>
      <c r="D48" s="95" t="s">
        <v>132</v>
      </c>
      <c r="E48" s="95" t="s">
        <v>15</v>
      </c>
      <c r="F48" s="95" t="s">
        <v>94</v>
      </c>
      <c r="G48" s="95" t="s">
        <v>16</v>
      </c>
      <c r="H48" s="95" t="s">
        <v>39</v>
      </c>
      <c r="I48" s="95" t="s">
        <v>48</v>
      </c>
      <c r="J48" s="95" t="s">
        <v>40</v>
      </c>
      <c r="K48">
        <v>100</v>
      </c>
      <c r="L48">
        <v>2611</v>
      </c>
      <c r="M48">
        <v>261100</v>
      </c>
      <c r="N48">
        <v>0</v>
      </c>
      <c r="O48">
        <v>500</v>
      </c>
      <c r="P48" s="95" t="s">
        <v>16</v>
      </c>
      <c r="Q48" s="1">
        <v>45098</v>
      </c>
      <c r="R48">
        <v>2606</v>
      </c>
      <c r="S48">
        <v>0</v>
      </c>
      <c r="T48">
        <v>0</v>
      </c>
      <c r="U48">
        <v>0</v>
      </c>
      <c r="V48">
        <v>0</v>
      </c>
      <c r="W48">
        <v>0</v>
      </c>
      <c r="X48">
        <v>500</v>
      </c>
      <c r="Y48" s="95" t="s">
        <v>94</v>
      </c>
      <c r="Z48" s="95" t="s">
        <v>94</v>
      </c>
      <c r="AA48" s="95" t="s">
        <v>94</v>
      </c>
      <c r="AB48" s="95" t="s">
        <v>94</v>
      </c>
    </row>
    <row r="49" spans="1:28" x14ac:dyDescent="0.4">
      <c r="A49" s="1">
        <v>45100</v>
      </c>
      <c r="B49" s="1">
        <v>45098</v>
      </c>
      <c r="C49">
        <v>44440</v>
      </c>
      <c r="D49" s="95" t="s">
        <v>132</v>
      </c>
      <c r="E49" s="95" t="s">
        <v>15</v>
      </c>
      <c r="F49" s="95" t="s">
        <v>94</v>
      </c>
      <c r="G49" s="95" t="s">
        <v>16</v>
      </c>
      <c r="H49" s="95" t="s">
        <v>39</v>
      </c>
      <c r="I49" s="95" t="s">
        <v>48</v>
      </c>
      <c r="J49" s="95" t="s">
        <v>40</v>
      </c>
      <c r="K49">
        <v>100</v>
      </c>
      <c r="L49">
        <v>2784</v>
      </c>
      <c r="M49">
        <v>278400</v>
      </c>
      <c r="N49">
        <v>0</v>
      </c>
      <c r="O49">
        <v>200</v>
      </c>
      <c r="P49" s="95" t="s">
        <v>16</v>
      </c>
      <c r="Q49" s="1">
        <v>45098</v>
      </c>
      <c r="R49">
        <v>2782</v>
      </c>
      <c r="S49">
        <v>0</v>
      </c>
      <c r="T49">
        <v>0</v>
      </c>
      <c r="U49">
        <v>0</v>
      </c>
      <c r="V49">
        <v>0</v>
      </c>
      <c r="W49">
        <v>0</v>
      </c>
      <c r="X49">
        <v>200</v>
      </c>
      <c r="Y49" s="95" t="s">
        <v>94</v>
      </c>
      <c r="Z49" s="95" t="s">
        <v>94</v>
      </c>
      <c r="AA49" s="95" t="s">
        <v>94</v>
      </c>
      <c r="AB49" s="95" t="s">
        <v>94</v>
      </c>
    </row>
    <row r="50" spans="1:28" x14ac:dyDescent="0.4">
      <c r="A50" s="1">
        <v>45100</v>
      </c>
      <c r="B50" s="1">
        <v>45098</v>
      </c>
      <c r="C50">
        <v>44440</v>
      </c>
      <c r="D50" s="95" t="s">
        <v>132</v>
      </c>
      <c r="E50" s="95" t="s">
        <v>15</v>
      </c>
      <c r="F50" s="95" t="s">
        <v>94</v>
      </c>
      <c r="G50" s="95" t="s">
        <v>16</v>
      </c>
      <c r="H50" s="95" t="s">
        <v>39</v>
      </c>
      <c r="I50" s="95" t="s">
        <v>48</v>
      </c>
      <c r="J50" s="95" t="s">
        <v>40</v>
      </c>
      <c r="K50">
        <v>100</v>
      </c>
      <c r="L50">
        <v>2807</v>
      </c>
      <c r="M50">
        <v>280700</v>
      </c>
      <c r="N50">
        <v>0</v>
      </c>
      <c r="O50">
        <v>200</v>
      </c>
      <c r="P50" s="95" t="s">
        <v>16</v>
      </c>
      <c r="Q50" s="1">
        <v>45098</v>
      </c>
      <c r="R50">
        <v>2805</v>
      </c>
      <c r="S50">
        <v>0</v>
      </c>
      <c r="T50">
        <v>0</v>
      </c>
      <c r="U50">
        <v>0</v>
      </c>
      <c r="V50">
        <v>0</v>
      </c>
      <c r="W50">
        <v>0</v>
      </c>
      <c r="X50">
        <v>200</v>
      </c>
      <c r="Y50" s="95" t="s">
        <v>94</v>
      </c>
      <c r="Z50" s="95" t="s">
        <v>94</v>
      </c>
      <c r="AA50" s="95" t="s">
        <v>94</v>
      </c>
      <c r="AB50" s="95" t="s">
        <v>94</v>
      </c>
    </row>
    <row r="51" spans="1:28" x14ac:dyDescent="0.4">
      <c r="A51" s="1">
        <v>45100</v>
      </c>
      <c r="B51" s="1">
        <v>45098</v>
      </c>
      <c r="C51">
        <v>44440</v>
      </c>
      <c r="D51" s="95" t="s">
        <v>132</v>
      </c>
      <c r="E51" s="95" t="s">
        <v>15</v>
      </c>
      <c r="F51" s="95" t="s">
        <v>94</v>
      </c>
      <c r="G51" s="95" t="s">
        <v>16</v>
      </c>
      <c r="H51" s="95" t="s">
        <v>39</v>
      </c>
      <c r="I51" s="95" t="s">
        <v>48</v>
      </c>
      <c r="J51" s="95" t="s">
        <v>40</v>
      </c>
      <c r="K51">
        <v>100</v>
      </c>
      <c r="L51">
        <v>2814</v>
      </c>
      <c r="M51">
        <v>281400</v>
      </c>
      <c r="N51">
        <v>0</v>
      </c>
      <c r="O51">
        <v>200</v>
      </c>
      <c r="P51" s="95" t="s">
        <v>16</v>
      </c>
      <c r="Q51" s="1">
        <v>45098</v>
      </c>
      <c r="R51">
        <v>2812</v>
      </c>
      <c r="S51">
        <v>0</v>
      </c>
      <c r="T51">
        <v>0</v>
      </c>
      <c r="U51">
        <v>0</v>
      </c>
      <c r="V51">
        <v>0</v>
      </c>
      <c r="W51">
        <v>0</v>
      </c>
      <c r="X51">
        <v>200</v>
      </c>
      <c r="Y51" s="95" t="s">
        <v>94</v>
      </c>
      <c r="Z51" s="95" t="s">
        <v>94</v>
      </c>
      <c r="AA51" s="95" t="s">
        <v>94</v>
      </c>
      <c r="AB51" s="95" t="s">
        <v>94</v>
      </c>
    </row>
    <row r="52" spans="1:28" x14ac:dyDescent="0.4">
      <c r="A52" s="1">
        <v>45100</v>
      </c>
      <c r="B52" s="1">
        <v>45098</v>
      </c>
      <c r="C52">
        <v>44440</v>
      </c>
      <c r="D52" s="95" t="s">
        <v>132</v>
      </c>
      <c r="E52" s="95" t="s">
        <v>15</v>
      </c>
      <c r="F52" s="95" t="s">
        <v>94</v>
      </c>
      <c r="G52" s="95" t="s">
        <v>16</v>
      </c>
      <c r="H52" s="95" t="s">
        <v>39</v>
      </c>
      <c r="I52" s="95" t="s">
        <v>48</v>
      </c>
      <c r="J52" s="95" t="s">
        <v>40</v>
      </c>
      <c r="K52">
        <v>100</v>
      </c>
      <c r="L52">
        <v>2814</v>
      </c>
      <c r="M52">
        <v>281400</v>
      </c>
      <c r="N52">
        <v>0</v>
      </c>
      <c r="O52">
        <v>100</v>
      </c>
      <c r="P52" s="95" t="s">
        <v>16</v>
      </c>
      <c r="Q52" s="1">
        <v>45098</v>
      </c>
      <c r="R52">
        <v>2813</v>
      </c>
      <c r="S52">
        <v>0</v>
      </c>
      <c r="T52">
        <v>0</v>
      </c>
      <c r="U52">
        <v>0</v>
      </c>
      <c r="V52">
        <v>0</v>
      </c>
      <c r="W52">
        <v>0</v>
      </c>
      <c r="X52">
        <v>100</v>
      </c>
      <c r="Y52" s="95" t="s">
        <v>94</v>
      </c>
      <c r="Z52" s="95" t="s">
        <v>94</v>
      </c>
      <c r="AA52" s="95" t="s">
        <v>94</v>
      </c>
      <c r="AB52" s="95" t="s">
        <v>94</v>
      </c>
    </row>
    <row r="53" spans="1:28" x14ac:dyDescent="0.4">
      <c r="A53" s="1">
        <v>45100</v>
      </c>
      <c r="B53" s="1">
        <v>45098</v>
      </c>
      <c r="C53">
        <v>44440</v>
      </c>
      <c r="D53" s="95" t="s">
        <v>132</v>
      </c>
      <c r="E53" s="95" t="s">
        <v>15</v>
      </c>
      <c r="F53" s="95" t="s">
        <v>94</v>
      </c>
      <c r="G53" s="95" t="s">
        <v>16</v>
      </c>
      <c r="H53" s="95" t="s">
        <v>39</v>
      </c>
      <c r="I53" s="95" t="s">
        <v>48</v>
      </c>
      <c r="J53" s="95" t="s">
        <v>40</v>
      </c>
      <c r="K53">
        <v>100</v>
      </c>
      <c r="L53">
        <v>2783</v>
      </c>
      <c r="M53">
        <v>278300</v>
      </c>
      <c r="N53">
        <v>0</v>
      </c>
      <c r="O53">
        <v>200</v>
      </c>
      <c r="P53" s="95" t="s">
        <v>16</v>
      </c>
      <c r="Q53" s="1">
        <v>45098</v>
      </c>
      <c r="R53">
        <v>2781</v>
      </c>
      <c r="S53">
        <v>0</v>
      </c>
      <c r="T53">
        <v>0</v>
      </c>
      <c r="U53">
        <v>0</v>
      </c>
      <c r="V53">
        <v>0</v>
      </c>
      <c r="W53">
        <v>0</v>
      </c>
      <c r="X53">
        <v>200</v>
      </c>
      <c r="Y53" s="95" t="s">
        <v>94</v>
      </c>
      <c r="Z53" s="95" t="s">
        <v>94</v>
      </c>
      <c r="AA53" s="95" t="s">
        <v>94</v>
      </c>
      <c r="AB53" s="95" t="s">
        <v>94</v>
      </c>
    </row>
    <row r="54" spans="1:28" x14ac:dyDescent="0.4">
      <c r="A54" s="1">
        <v>45100</v>
      </c>
      <c r="B54" s="1">
        <v>45098</v>
      </c>
      <c r="C54">
        <v>44440</v>
      </c>
      <c r="D54" s="95" t="s">
        <v>132</v>
      </c>
      <c r="E54" s="95" t="s">
        <v>15</v>
      </c>
      <c r="F54" s="95" t="s">
        <v>94</v>
      </c>
      <c r="G54" s="95" t="s">
        <v>16</v>
      </c>
      <c r="H54" s="95" t="s">
        <v>39</v>
      </c>
      <c r="I54" s="95" t="s">
        <v>48</v>
      </c>
      <c r="J54" s="95" t="s">
        <v>40</v>
      </c>
      <c r="K54">
        <v>100</v>
      </c>
      <c r="L54">
        <v>2591</v>
      </c>
      <c r="M54">
        <v>259100</v>
      </c>
      <c r="N54">
        <v>0</v>
      </c>
      <c r="O54">
        <v>500</v>
      </c>
      <c r="P54" s="95" t="s">
        <v>16</v>
      </c>
      <c r="Q54" s="1">
        <v>45098</v>
      </c>
      <c r="R54">
        <v>2586</v>
      </c>
      <c r="S54">
        <v>0</v>
      </c>
      <c r="T54">
        <v>0</v>
      </c>
      <c r="U54">
        <v>0</v>
      </c>
      <c r="V54">
        <v>0</v>
      </c>
      <c r="W54">
        <v>0</v>
      </c>
      <c r="X54">
        <v>500</v>
      </c>
      <c r="Y54" s="95" t="s">
        <v>94</v>
      </c>
      <c r="Z54" s="95" t="s">
        <v>94</v>
      </c>
      <c r="AA54" s="95" t="s">
        <v>94</v>
      </c>
      <c r="AB54" s="95" t="s">
        <v>94</v>
      </c>
    </row>
    <row r="55" spans="1:28" x14ac:dyDescent="0.4">
      <c r="A55" s="1">
        <v>45100</v>
      </c>
      <c r="B55" s="1">
        <v>45098</v>
      </c>
      <c r="C55">
        <v>44440</v>
      </c>
      <c r="D55" s="95" t="s">
        <v>132</v>
      </c>
      <c r="E55" s="95" t="s">
        <v>15</v>
      </c>
      <c r="F55" s="95" t="s">
        <v>94</v>
      </c>
      <c r="G55" s="95" t="s">
        <v>16</v>
      </c>
      <c r="H55" s="95" t="s">
        <v>39</v>
      </c>
      <c r="I55" s="95" t="s">
        <v>48</v>
      </c>
      <c r="J55" s="95" t="s">
        <v>40</v>
      </c>
      <c r="K55">
        <v>100</v>
      </c>
      <c r="L55">
        <v>2573</v>
      </c>
      <c r="M55">
        <v>257300</v>
      </c>
      <c r="N55">
        <v>0</v>
      </c>
      <c r="O55">
        <v>500</v>
      </c>
      <c r="P55" s="95" t="s">
        <v>16</v>
      </c>
      <c r="Q55" s="1">
        <v>45098</v>
      </c>
      <c r="R55">
        <v>2568</v>
      </c>
      <c r="S55">
        <v>0</v>
      </c>
      <c r="T55">
        <v>0</v>
      </c>
      <c r="U55">
        <v>0</v>
      </c>
      <c r="V55">
        <v>0</v>
      </c>
      <c r="W55">
        <v>0</v>
      </c>
      <c r="X55">
        <v>500</v>
      </c>
      <c r="Y55" s="95" t="s">
        <v>94</v>
      </c>
      <c r="Z55" s="95" t="s">
        <v>94</v>
      </c>
      <c r="AA55" s="95" t="s">
        <v>94</v>
      </c>
      <c r="AB55" s="95" t="s">
        <v>94</v>
      </c>
    </row>
    <row r="56" spans="1:28" x14ac:dyDescent="0.4">
      <c r="A56" s="1">
        <v>45100</v>
      </c>
      <c r="B56" s="1">
        <v>45098</v>
      </c>
      <c r="C56">
        <v>44440</v>
      </c>
      <c r="D56" s="95" t="s">
        <v>132</v>
      </c>
      <c r="E56" s="95" t="s">
        <v>15</v>
      </c>
      <c r="F56" s="95" t="s">
        <v>94</v>
      </c>
      <c r="G56" s="95" t="s">
        <v>16</v>
      </c>
      <c r="H56" s="95" t="s">
        <v>39</v>
      </c>
      <c r="I56" s="95" t="s">
        <v>48</v>
      </c>
      <c r="J56" s="95" t="s">
        <v>40</v>
      </c>
      <c r="K56">
        <v>100</v>
      </c>
      <c r="L56">
        <v>2569</v>
      </c>
      <c r="M56">
        <v>256900</v>
      </c>
      <c r="N56">
        <v>0</v>
      </c>
      <c r="O56">
        <v>400</v>
      </c>
      <c r="P56" s="95" t="s">
        <v>16</v>
      </c>
      <c r="Q56" s="1">
        <v>45098</v>
      </c>
      <c r="R56">
        <v>2565</v>
      </c>
      <c r="S56">
        <v>0</v>
      </c>
      <c r="T56">
        <v>0</v>
      </c>
      <c r="U56">
        <v>0</v>
      </c>
      <c r="V56">
        <v>0</v>
      </c>
      <c r="W56">
        <v>0</v>
      </c>
      <c r="X56">
        <v>400</v>
      </c>
      <c r="Y56" s="95" t="s">
        <v>94</v>
      </c>
      <c r="Z56" s="95" t="s">
        <v>94</v>
      </c>
      <c r="AA56" s="95" t="s">
        <v>94</v>
      </c>
      <c r="AB56" s="95" t="s">
        <v>94</v>
      </c>
    </row>
    <row r="57" spans="1:28" x14ac:dyDescent="0.4">
      <c r="A57" s="1">
        <v>45100</v>
      </c>
      <c r="B57" s="1">
        <v>45098</v>
      </c>
      <c r="C57">
        <v>44440</v>
      </c>
      <c r="D57" s="95" t="s">
        <v>132</v>
      </c>
      <c r="E57" s="95" t="s">
        <v>15</v>
      </c>
      <c r="F57" s="95" t="s">
        <v>94</v>
      </c>
      <c r="G57" s="95" t="s">
        <v>16</v>
      </c>
      <c r="H57" s="95" t="s">
        <v>39</v>
      </c>
      <c r="I57" s="95" t="s">
        <v>48</v>
      </c>
      <c r="J57" s="95" t="s">
        <v>40</v>
      </c>
      <c r="K57">
        <v>100</v>
      </c>
      <c r="L57">
        <v>2542</v>
      </c>
      <c r="M57">
        <v>254200</v>
      </c>
      <c r="N57">
        <v>0</v>
      </c>
      <c r="O57">
        <v>500</v>
      </c>
      <c r="P57" s="95" t="s">
        <v>16</v>
      </c>
      <c r="Q57" s="1">
        <v>45098</v>
      </c>
      <c r="R57">
        <v>2537</v>
      </c>
      <c r="S57">
        <v>0</v>
      </c>
      <c r="T57">
        <v>0</v>
      </c>
      <c r="U57">
        <v>0</v>
      </c>
      <c r="V57">
        <v>0</v>
      </c>
      <c r="W57">
        <v>0</v>
      </c>
      <c r="X57">
        <v>500</v>
      </c>
      <c r="Y57" s="95" t="s">
        <v>94</v>
      </c>
      <c r="Z57" s="95" t="s">
        <v>94</v>
      </c>
      <c r="AA57" s="95" t="s">
        <v>94</v>
      </c>
      <c r="AB57" s="95" t="s">
        <v>94</v>
      </c>
    </row>
    <row r="58" spans="1:28" x14ac:dyDescent="0.4">
      <c r="A58" s="1">
        <v>45100</v>
      </c>
      <c r="B58" s="1">
        <v>45098</v>
      </c>
      <c r="C58">
        <v>44440</v>
      </c>
      <c r="D58" s="95" t="s">
        <v>132</v>
      </c>
      <c r="E58" s="95" t="s">
        <v>15</v>
      </c>
      <c r="F58" s="95" t="s">
        <v>94</v>
      </c>
      <c r="G58" s="95" t="s">
        <v>16</v>
      </c>
      <c r="H58" s="95" t="s">
        <v>39</v>
      </c>
      <c r="I58" s="95" t="s">
        <v>48</v>
      </c>
      <c r="J58" s="95" t="s">
        <v>40</v>
      </c>
      <c r="K58">
        <v>100</v>
      </c>
      <c r="L58">
        <v>2629</v>
      </c>
      <c r="M58">
        <v>262900</v>
      </c>
      <c r="N58">
        <v>0</v>
      </c>
      <c r="O58">
        <v>200</v>
      </c>
      <c r="P58" s="95" t="s">
        <v>16</v>
      </c>
      <c r="Q58" s="1">
        <v>45098</v>
      </c>
      <c r="R58">
        <v>2627</v>
      </c>
      <c r="S58">
        <v>0</v>
      </c>
      <c r="T58">
        <v>0</v>
      </c>
      <c r="U58">
        <v>0</v>
      </c>
      <c r="V58">
        <v>0</v>
      </c>
      <c r="W58">
        <v>0</v>
      </c>
      <c r="X58">
        <v>200</v>
      </c>
      <c r="Y58" s="95" t="s">
        <v>94</v>
      </c>
      <c r="Z58" s="95" t="s">
        <v>94</v>
      </c>
      <c r="AA58" s="95" t="s">
        <v>94</v>
      </c>
      <c r="AB58" s="95" t="s">
        <v>94</v>
      </c>
    </row>
    <row r="59" spans="1:28" x14ac:dyDescent="0.4">
      <c r="A59" s="1">
        <v>45100</v>
      </c>
      <c r="B59" s="1">
        <v>45098</v>
      </c>
      <c r="C59">
        <v>44440</v>
      </c>
      <c r="D59" s="95" t="s">
        <v>132</v>
      </c>
      <c r="E59" s="95" t="s">
        <v>15</v>
      </c>
      <c r="F59" s="95" t="s">
        <v>94</v>
      </c>
      <c r="G59" s="95" t="s">
        <v>16</v>
      </c>
      <c r="H59" s="95" t="s">
        <v>39</v>
      </c>
      <c r="I59" s="95" t="s">
        <v>48</v>
      </c>
      <c r="J59" s="95" t="s">
        <v>40</v>
      </c>
      <c r="K59">
        <v>100</v>
      </c>
      <c r="L59">
        <v>2766</v>
      </c>
      <c r="M59">
        <v>276600</v>
      </c>
      <c r="N59">
        <v>0</v>
      </c>
      <c r="O59">
        <v>-1000</v>
      </c>
      <c r="P59" s="95" t="s">
        <v>16</v>
      </c>
      <c r="Q59" s="1">
        <v>45098</v>
      </c>
      <c r="R59">
        <v>2776</v>
      </c>
      <c r="S59">
        <v>0</v>
      </c>
      <c r="T59">
        <v>0</v>
      </c>
      <c r="U59">
        <v>0</v>
      </c>
      <c r="V59">
        <v>0</v>
      </c>
      <c r="W59">
        <v>0</v>
      </c>
      <c r="X59">
        <v>-1000</v>
      </c>
      <c r="Y59" s="95" t="s">
        <v>94</v>
      </c>
      <c r="Z59" s="95" t="s">
        <v>94</v>
      </c>
      <c r="AA59" s="95" t="s">
        <v>94</v>
      </c>
      <c r="AB59" s="95" t="s">
        <v>94</v>
      </c>
    </row>
    <row r="60" spans="1:28" x14ac:dyDescent="0.4">
      <c r="A60" s="1">
        <v>45100</v>
      </c>
      <c r="B60" s="1">
        <v>45098</v>
      </c>
      <c r="C60">
        <v>44440</v>
      </c>
      <c r="D60" s="95" t="s">
        <v>132</v>
      </c>
      <c r="E60" s="95" t="s">
        <v>15</v>
      </c>
      <c r="F60" s="95" t="s">
        <v>94</v>
      </c>
      <c r="G60" s="95" t="s">
        <v>16</v>
      </c>
      <c r="H60" s="95" t="s">
        <v>39</v>
      </c>
      <c r="I60" s="95" t="s">
        <v>48</v>
      </c>
      <c r="J60" s="95" t="s">
        <v>40</v>
      </c>
      <c r="K60">
        <v>100</v>
      </c>
      <c r="L60">
        <v>2778</v>
      </c>
      <c r="M60">
        <v>277800</v>
      </c>
      <c r="N60">
        <v>0</v>
      </c>
      <c r="O60">
        <v>-700</v>
      </c>
      <c r="P60" s="95" t="s">
        <v>16</v>
      </c>
      <c r="Q60" s="1">
        <v>45098</v>
      </c>
      <c r="R60">
        <v>2785</v>
      </c>
      <c r="S60">
        <v>0</v>
      </c>
      <c r="T60">
        <v>0</v>
      </c>
      <c r="U60">
        <v>0</v>
      </c>
      <c r="V60">
        <v>0</v>
      </c>
      <c r="W60">
        <v>0</v>
      </c>
      <c r="X60">
        <v>-700</v>
      </c>
      <c r="Y60" s="95" t="s">
        <v>94</v>
      </c>
      <c r="Z60" s="95" t="s">
        <v>94</v>
      </c>
      <c r="AA60" s="95" t="s">
        <v>94</v>
      </c>
      <c r="AB60" s="95" t="s">
        <v>94</v>
      </c>
    </row>
    <row r="61" spans="1:28" x14ac:dyDescent="0.4">
      <c r="A61" s="1">
        <v>45100</v>
      </c>
      <c r="B61" s="1">
        <v>45098</v>
      </c>
      <c r="C61">
        <v>44440</v>
      </c>
      <c r="D61" s="95" t="s">
        <v>132</v>
      </c>
      <c r="E61" s="95" t="s">
        <v>15</v>
      </c>
      <c r="F61" s="95" t="s">
        <v>94</v>
      </c>
      <c r="G61" s="95" t="s">
        <v>16</v>
      </c>
      <c r="H61" s="95" t="s">
        <v>39</v>
      </c>
      <c r="I61" s="95" t="s">
        <v>48</v>
      </c>
      <c r="J61" s="95" t="s">
        <v>40</v>
      </c>
      <c r="K61">
        <v>100</v>
      </c>
      <c r="L61">
        <v>2758</v>
      </c>
      <c r="M61">
        <v>275800</v>
      </c>
      <c r="N61">
        <v>0</v>
      </c>
      <c r="O61">
        <v>-1700</v>
      </c>
      <c r="P61" s="95" t="s">
        <v>16</v>
      </c>
      <c r="Q61" s="1">
        <v>45098</v>
      </c>
      <c r="R61">
        <v>2775</v>
      </c>
      <c r="S61">
        <v>0</v>
      </c>
      <c r="T61">
        <v>0</v>
      </c>
      <c r="U61">
        <v>0</v>
      </c>
      <c r="V61">
        <v>0</v>
      </c>
      <c r="W61">
        <v>0</v>
      </c>
      <c r="X61">
        <v>-1700</v>
      </c>
      <c r="Y61" s="95" t="s">
        <v>94</v>
      </c>
      <c r="Z61" s="95" t="s">
        <v>94</v>
      </c>
      <c r="AA61" s="95" t="s">
        <v>94</v>
      </c>
      <c r="AB61" s="95" t="s">
        <v>94</v>
      </c>
    </row>
  </sheetData>
  <phoneticPr fontId="2"/>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3121-2927-4775-997A-ED91D073ECD5}">
  <sheetPr codeName="Sheet76"/>
  <dimension ref="A1:J62"/>
  <sheetViews>
    <sheetView topLeftCell="A16" workbookViewId="0">
      <selection activeCell="A2" sqref="A2"/>
    </sheetView>
  </sheetViews>
  <sheetFormatPr defaultRowHeight="18.75" x14ac:dyDescent="0.4"/>
  <cols>
    <col min="1" max="1" width="11.375" style="1" customWidth="1"/>
    <col min="2" max="3" width="9" customWidth="1"/>
    <col min="10" max="10" width="10.25" bestFit="1" customWidth="1"/>
  </cols>
  <sheetData>
    <row r="1" spans="1:10" x14ac:dyDescent="0.4">
      <c r="A1" t="s">
        <v>42</v>
      </c>
      <c r="B1" t="s">
        <v>70</v>
      </c>
      <c r="C1" t="s">
        <v>69</v>
      </c>
      <c r="D1" t="s">
        <v>56</v>
      </c>
      <c r="E1" t="s">
        <v>57</v>
      </c>
      <c r="F1" t="s">
        <v>58</v>
      </c>
      <c r="G1" t="s">
        <v>69</v>
      </c>
      <c r="H1" t="s">
        <v>43</v>
      </c>
    </row>
    <row r="2" spans="1:10" x14ac:dyDescent="0.4">
      <c r="A2" s="1">
        <f t="shared" ref="A2" ca="1" si="0">IF(ISNUMBER(F2),IF(H2="休場日",DATE(D2,E2,F2),IF(B2=1,WORKDAY(DATE(D2,E2,F2),1),DATE(D2,E2,F2))),DATE(D2,E2,1+7*C2+(2-B2)))</f>
        <v>44562</v>
      </c>
      <c r="B2">
        <f t="shared" ref="B2" ca="1" si="1">IF(ISNUMBER(F2),WEEKDAY(DATE(D2,E2,F2)),WEEKDAY(DATE(D2,E2,1)))</f>
        <v>7</v>
      </c>
      <c r="C2">
        <f t="shared" ref="C2" si="2">IF(ISNUMBER(F2),,IF(B2&gt;2,G2,G2-1))</f>
        <v>0</v>
      </c>
      <c r="D2">
        <f t="shared" ref="D2:D20" ca="1" si="3">YEAR(TODAY())-1</f>
        <v>2022</v>
      </c>
      <c r="E2">
        <v>1</v>
      </c>
      <c r="F2">
        <v>1</v>
      </c>
      <c r="H2" t="s">
        <v>59</v>
      </c>
    </row>
    <row r="3" spans="1:10" x14ac:dyDescent="0.4">
      <c r="A3" s="1">
        <f t="shared" ref="A3" ca="1" si="4">IF(ISNUMBER(F3),IF(H3="休場日",DATE(D3,E3,F3),IF(B3=1,WORKDAY(DATE(D3,E3,F3),1),DATE(D3,E3,F3))),DATE(D3,E3,1+7*C3+(2-B3)))</f>
        <v>44563</v>
      </c>
      <c r="B3">
        <f t="shared" ref="B3" ca="1" si="5">IF(ISNUMBER(F3),WEEKDAY(DATE(D3,E3,F3)),WEEKDAY(DATE(D3,E3,1)))</f>
        <v>1</v>
      </c>
      <c r="C3">
        <f t="shared" ref="C3" si="6">IF(ISNUMBER(F3),,IF(B3&gt;2,G3,G3-1))</f>
        <v>0</v>
      </c>
      <c r="D3">
        <f t="shared" ca="1" si="3"/>
        <v>2022</v>
      </c>
      <c r="E3">
        <v>1</v>
      </c>
      <c r="F3">
        <v>2</v>
      </c>
      <c r="H3" t="s">
        <v>63</v>
      </c>
    </row>
    <row r="4" spans="1:10" x14ac:dyDescent="0.4">
      <c r="A4" s="1">
        <f t="shared" ref="A4" ca="1" si="7">IF(ISNUMBER(F4),IF(H4="休場日",DATE(D4,E4,F4),IF(B4=1,WORKDAY(DATE(D4,E4,F4),1),DATE(D4,E4,F4))),DATE(D4,E4,1+7*C4+(2-B4)))</f>
        <v>44564</v>
      </c>
      <c r="B4">
        <f t="shared" ref="B4" ca="1" si="8">IF(ISNUMBER(F4),WEEKDAY(DATE(D4,E4,F4)),WEEKDAY(DATE(D4,E4,1)))</f>
        <v>2</v>
      </c>
      <c r="C4">
        <f t="shared" ref="C4" si="9">IF(ISNUMBER(F4),,IF(B4&gt;2,G4,G4-1))</f>
        <v>0</v>
      </c>
      <c r="D4">
        <f t="shared" ca="1" si="3"/>
        <v>2022</v>
      </c>
      <c r="E4">
        <v>1</v>
      </c>
      <c r="F4">
        <v>3</v>
      </c>
      <c r="H4" t="s">
        <v>63</v>
      </c>
    </row>
    <row r="5" spans="1:10" x14ac:dyDescent="0.4">
      <c r="A5" s="1">
        <f t="shared" ref="A5" ca="1" si="10">IF(ISNUMBER(F5),IF(H5="休場日",DATE(D5,E5,F5),IF(B5=1,WORKDAY(DATE(D5,E5,F5),1),DATE(D5,E5,F5))),DATE(D5,E5,1+7*C5+(2-B5)))</f>
        <v>44571</v>
      </c>
      <c r="B5">
        <f t="shared" ref="B5" ca="1" si="11">IF(ISNUMBER(F5),WEEKDAY(DATE(D5,E5,F5)),WEEKDAY(DATE(D5,E5,1)))</f>
        <v>7</v>
      </c>
      <c r="C5">
        <f t="shared" ref="C5" ca="1" si="12">IF(ISNUMBER(F5),,IF(B5&gt;2,G5,G5-1))</f>
        <v>2</v>
      </c>
      <c r="D5">
        <f t="shared" ca="1" si="3"/>
        <v>2022</v>
      </c>
      <c r="E5">
        <v>1</v>
      </c>
      <c r="F5" t="s">
        <v>60</v>
      </c>
      <c r="G5">
        <v>2</v>
      </c>
      <c r="H5" t="s">
        <v>64</v>
      </c>
    </row>
    <row r="6" spans="1:10" x14ac:dyDescent="0.4">
      <c r="A6" s="1">
        <f t="shared" ref="A6" ca="1" si="13">IF(ISNUMBER(F6),IF(H6="休場日",DATE(D6,E6,F6),IF(B6=1,WORKDAY(DATE(D6,E6,F6),1),DATE(D6,E6,F6))),DATE(D6,E6,1+7*C6+(2-B6)))</f>
        <v>44603</v>
      </c>
      <c r="B6">
        <f t="shared" ref="B6" ca="1" si="14">IF(ISNUMBER(F6),WEEKDAY(DATE(D6,E6,F6)),WEEKDAY(DATE(D6,E6,1)))</f>
        <v>6</v>
      </c>
      <c r="C6">
        <f t="shared" ref="C6" si="15">IF(ISNUMBER(F6),,IF(B6&gt;2,G6,G6-1))</f>
        <v>0</v>
      </c>
      <c r="D6">
        <f t="shared" ca="1" si="3"/>
        <v>2022</v>
      </c>
      <c r="E6">
        <v>2</v>
      </c>
      <c r="F6">
        <v>11</v>
      </c>
      <c r="H6" t="s">
        <v>65</v>
      </c>
    </row>
    <row r="7" spans="1:10" x14ac:dyDescent="0.4">
      <c r="A7" s="1">
        <f t="shared" ref="A7" ca="1" si="16">IF(ISNUMBER(F7),IF(H7="休場日",DATE(D7,E7,F7),IF(B7=1,WORKDAY(DATE(D7,E7,F7),1),DATE(D7,E7,F7))),DATE(D7,E7,1+7*C7+(2-B7)))</f>
        <v>44615</v>
      </c>
      <c r="B7">
        <f t="shared" ref="B7" ca="1" si="17">IF(ISNUMBER(F7),WEEKDAY(DATE(D7,E7,F7)),WEEKDAY(DATE(D7,E7,1)))</f>
        <v>4</v>
      </c>
      <c r="C7">
        <f t="shared" ref="C7" si="18">IF(ISNUMBER(F7),,IF(B7&gt;2,G7,G7-1))</f>
        <v>0</v>
      </c>
      <c r="D7">
        <f t="shared" ca="1" si="3"/>
        <v>2022</v>
      </c>
      <c r="E7">
        <v>2</v>
      </c>
      <c r="F7">
        <v>23</v>
      </c>
      <c r="H7" t="s">
        <v>66</v>
      </c>
    </row>
    <row r="8" spans="1:10" x14ac:dyDescent="0.4">
      <c r="A8" s="1">
        <f t="shared" ref="A8" ca="1" si="19">IF(ISNUMBER(F8),IF(H8="休場日",DATE(D8,E8,F8),IF(B8=1,WORKDAY(DATE(D8,E8,F8),1),DATE(D8,E8,F8))),DATE(D8,E8,1+7*C8+(2-B8)))</f>
        <v>44641</v>
      </c>
      <c r="B8">
        <f t="shared" ref="B8" ca="1" si="20">IF(ISNUMBER(F8),WEEKDAY(DATE(D8,E8,F8)),WEEKDAY(DATE(D8,E8,1)))</f>
        <v>1</v>
      </c>
      <c r="C8">
        <f t="shared" ref="C8" si="21">IF(ISNUMBER(F8),,IF(B8&gt;2,G8,G8-1))</f>
        <v>0</v>
      </c>
      <c r="D8">
        <f t="shared" ca="1" si="3"/>
        <v>2022</v>
      </c>
      <c r="E8">
        <v>3</v>
      </c>
      <c r="F8">
        <v>20</v>
      </c>
      <c r="H8" t="s">
        <v>67</v>
      </c>
    </row>
    <row r="9" spans="1:10" x14ac:dyDescent="0.4">
      <c r="A9" s="1">
        <f t="shared" ref="A9" ca="1" si="22">IF(ISNUMBER(F9),IF(H9="休場日",DATE(D9,E9,F9),IF(B9=1,WORKDAY(DATE(D9,E9,F9),1),DATE(D9,E9,F9))),DATE(D9,E9,1+7*C9+(2-B9)))</f>
        <v>44680</v>
      </c>
      <c r="B9">
        <f t="shared" ref="B9" ca="1" si="23">IF(ISNUMBER(F9),WEEKDAY(DATE(D9,E9,F9)),WEEKDAY(DATE(D9,E9,1)))</f>
        <v>6</v>
      </c>
      <c r="C9">
        <f t="shared" ref="C9" si="24">IF(ISNUMBER(F9),,IF(B9&gt;2,G9,G9-1))</f>
        <v>0</v>
      </c>
      <c r="D9">
        <f t="shared" ca="1" si="3"/>
        <v>2022</v>
      </c>
      <c r="E9">
        <v>4</v>
      </c>
      <c r="F9">
        <v>29</v>
      </c>
      <c r="H9" t="s">
        <v>44</v>
      </c>
    </row>
    <row r="10" spans="1:10" x14ac:dyDescent="0.4">
      <c r="A10" s="1">
        <f t="shared" ref="A10" ca="1" si="25">IF(ISNUMBER(F10),IF(H10="休場日",DATE(D10,E10,F10),IF(B10=1,WORKDAY(DATE(D10,E10,F10),1),DATE(D10,E10,F10))),DATE(D10,E10,1+7*C10+(2-B10)))</f>
        <v>44684</v>
      </c>
      <c r="B10">
        <f t="shared" ref="B10" ca="1" si="26">IF(ISNUMBER(F10),WEEKDAY(DATE(D10,E10,F10)),WEEKDAY(DATE(D10,E10,1)))</f>
        <v>3</v>
      </c>
      <c r="C10">
        <f t="shared" ref="C10" si="27">IF(ISNUMBER(F10),,IF(B10&gt;2,G10,G10-1))</f>
        <v>0</v>
      </c>
      <c r="D10">
        <f t="shared" ca="1" si="3"/>
        <v>2022</v>
      </c>
      <c r="E10">
        <v>5</v>
      </c>
      <c r="F10">
        <v>3</v>
      </c>
      <c r="H10" t="s">
        <v>45</v>
      </c>
    </row>
    <row r="11" spans="1:10" x14ac:dyDescent="0.4">
      <c r="A11" s="1">
        <f t="shared" ref="A11" ca="1" si="28">IF(ISNUMBER(F11),IF(H11="休場日",DATE(D11,E11,F11),IF(B11=1,WORKDAY(DATE(D11,E11,F11),1),DATE(D11,E11,F11))),DATE(D11,E11,1+7*C11+(2-B11)))</f>
        <v>44685</v>
      </c>
      <c r="B11">
        <f t="shared" ref="B11" ca="1" si="29">IF(ISNUMBER(F11),WEEKDAY(DATE(D11,E11,F11)),WEEKDAY(DATE(D11,E11,1)))</f>
        <v>4</v>
      </c>
      <c r="C11">
        <f t="shared" ref="C11" si="30">IF(ISNUMBER(F11),,IF(B11&gt;2,G11,G11-1))</f>
        <v>0</v>
      </c>
      <c r="D11">
        <f t="shared" ca="1" si="3"/>
        <v>2022</v>
      </c>
      <c r="E11">
        <v>5</v>
      </c>
      <c r="F11">
        <v>4</v>
      </c>
      <c r="H11" t="s">
        <v>46</v>
      </c>
    </row>
    <row r="12" spans="1:10" x14ac:dyDescent="0.4">
      <c r="A12" s="1">
        <f t="shared" ref="A12" ca="1" si="31">IF(ISNUMBER(F12),IF(H12="休場日",DATE(D12,E12,F12),IF(B12=1,WORKDAY(DATE(D12,E12,F12),1),DATE(D12,E12,F12))),DATE(D12,E12,1+7*C12+(2-B12)))</f>
        <v>44686</v>
      </c>
      <c r="B12">
        <f t="shared" ref="B12" ca="1" si="32">IF(ISNUMBER(F12),WEEKDAY(DATE(D12,E12,F12)),WEEKDAY(DATE(D12,E12,1)))</f>
        <v>5</v>
      </c>
      <c r="C12">
        <f t="shared" ref="C12" si="33">IF(ISNUMBER(F12),,IF(B12&gt;2,G12,G12-1))</f>
        <v>0</v>
      </c>
      <c r="D12">
        <f t="shared" ca="1" si="3"/>
        <v>2022</v>
      </c>
      <c r="E12">
        <v>5</v>
      </c>
      <c r="F12">
        <v>5</v>
      </c>
      <c r="H12" t="s">
        <v>47</v>
      </c>
    </row>
    <row r="13" spans="1:10" x14ac:dyDescent="0.4">
      <c r="A13" s="1">
        <f t="shared" ref="A13" ca="1" si="34">IF(ISNUMBER(F13),IF(H13="休場日",DATE(D13,E13,F13),IF(B13=1,WORKDAY(DATE(D13,E13,F13),1),DATE(D13,E13,F13))),DATE(D13,E13,1+7*C13+(2-B13)))</f>
        <v>44760</v>
      </c>
      <c r="B13">
        <f t="shared" ref="B13" ca="1" si="35">IF(ISNUMBER(F13),WEEKDAY(DATE(D13,E13,F13)),WEEKDAY(DATE(D13,E13,1)))</f>
        <v>6</v>
      </c>
      <c r="C13">
        <f t="shared" ref="C13" ca="1" si="36">IF(ISNUMBER(F13),,IF(B13&gt;2,G13,G13-1))</f>
        <v>3</v>
      </c>
      <c r="D13">
        <f t="shared" ca="1" si="3"/>
        <v>2022</v>
      </c>
      <c r="E13">
        <v>7</v>
      </c>
      <c r="F13" t="s">
        <v>61</v>
      </c>
      <c r="G13">
        <v>3</v>
      </c>
      <c r="H13" t="s">
        <v>68</v>
      </c>
      <c r="J13" s="1"/>
    </row>
    <row r="14" spans="1:10" x14ac:dyDescent="0.4">
      <c r="A14" s="1">
        <f t="shared" ref="A14" ca="1" si="37">IF(ISNUMBER(F14),IF(H14="休場日",DATE(D14,E14,F14),IF(B14=1,WORKDAY(DATE(D14,E14,F14),1),DATE(D14,E14,F14))),DATE(D14,E14,1+7*C14+(2-B14)))</f>
        <v>44784</v>
      </c>
      <c r="B14">
        <f t="shared" ref="B14" ca="1" si="38">IF(ISNUMBER(F14),WEEKDAY(DATE(D14,E14,F14)),WEEKDAY(DATE(D14,E14,1)))</f>
        <v>5</v>
      </c>
      <c r="C14">
        <f t="shared" ref="C14" si="39">IF(ISNUMBER(F14),,IF(B14&gt;2,G14,G14-1))</f>
        <v>0</v>
      </c>
      <c r="D14">
        <f t="shared" ca="1" si="3"/>
        <v>2022</v>
      </c>
      <c r="E14">
        <v>8</v>
      </c>
      <c r="F14">
        <v>11</v>
      </c>
      <c r="H14" t="s">
        <v>50</v>
      </c>
    </row>
    <row r="15" spans="1:10" x14ac:dyDescent="0.4">
      <c r="A15" s="1">
        <f t="shared" ref="A15" ca="1" si="40">IF(ISNUMBER(F15),IF(H15="休場日",DATE(D15,E15,F15),IF(B15=1,WORKDAY(DATE(D15,E15,F15),1),DATE(D15,E15,F15))),DATE(D15,E15,1+7*C15+(2-B15)))</f>
        <v>44823</v>
      </c>
      <c r="B15">
        <f t="shared" ref="B15" ca="1" si="41">IF(ISNUMBER(F15),WEEKDAY(DATE(D15,E15,F15)),WEEKDAY(DATE(D15,E15,1)))</f>
        <v>5</v>
      </c>
      <c r="C15">
        <f t="shared" ref="C15" ca="1" si="42">IF(ISNUMBER(F15),,IF(B15&gt;2,G15,G15-1))</f>
        <v>3</v>
      </c>
      <c r="D15">
        <f t="shared" ca="1" si="3"/>
        <v>2022</v>
      </c>
      <c r="E15">
        <v>9</v>
      </c>
      <c r="F15" t="s">
        <v>61</v>
      </c>
      <c r="G15">
        <v>3</v>
      </c>
      <c r="H15" t="s">
        <v>51</v>
      </c>
    </row>
    <row r="16" spans="1:10" x14ac:dyDescent="0.4">
      <c r="A16" s="1">
        <f t="shared" ref="A16" ca="1" si="43">IF(ISNUMBER(F16),IF(H16="休場日",DATE(D16,E16,F16),IF(B16=1,WORKDAY(DATE(D16,E16,F16),1),DATE(D16,E16,F16))),DATE(D16,E16,1+7*C16+(2-B16)))</f>
        <v>44827</v>
      </c>
      <c r="B16">
        <f t="shared" ref="B16" ca="1" si="44">IF(ISNUMBER(F16),WEEKDAY(DATE(D16,E16,F16)),WEEKDAY(DATE(D16,E16,1)))</f>
        <v>6</v>
      </c>
      <c r="C16">
        <f t="shared" ref="C16" si="45">IF(ISNUMBER(F16),,IF(B16&gt;2,G16,G16-1))</f>
        <v>0</v>
      </c>
      <c r="D16">
        <f t="shared" ca="1" si="3"/>
        <v>2022</v>
      </c>
      <c r="E16">
        <v>9</v>
      </c>
      <c r="F16">
        <v>23</v>
      </c>
      <c r="H16" t="s">
        <v>52</v>
      </c>
    </row>
    <row r="17" spans="1:8" x14ac:dyDescent="0.4">
      <c r="A17" s="1">
        <f t="shared" ref="A17" ca="1" si="46">IF(ISNUMBER(F17),IF(H17="休場日",DATE(D17,E17,F17),IF(B17=1,WORKDAY(DATE(D17,E17,F17),1),DATE(D17,E17,F17))),DATE(D17,E17,1+7*C17+(2-B17)))</f>
        <v>44844</v>
      </c>
      <c r="B17">
        <f t="shared" ref="B17" ca="1" si="47">IF(ISNUMBER(F17),WEEKDAY(DATE(D17,E17,F17)),WEEKDAY(DATE(D17,E17,1)))</f>
        <v>7</v>
      </c>
      <c r="C17">
        <f t="shared" ref="C17" ca="1" si="48">IF(ISNUMBER(F17),,IF(B17&gt;2,G17,G17-1))</f>
        <v>2</v>
      </c>
      <c r="D17">
        <f t="shared" ca="1" si="3"/>
        <v>2022</v>
      </c>
      <c r="E17">
        <v>10</v>
      </c>
      <c r="F17" t="s">
        <v>62</v>
      </c>
      <c r="G17">
        <v>2</v>
      </c>
      <c r="H17" t="s">
        <v>53</v>
      </c>
    </row>
    <row r="18" spans="1:8" x14ac:dyDescent="0.4">
      <c r="A18" s="1">
        <f t="shared" ref="A18" ca="1" si="49">IF(ISNUMBER(F18),IF(H18="休場日",DATE(D18,E18,F18),IF(B18=1,WORKDAY(DATE(D18,E18,F18),1),DATE(D18,E18,F18))),DATE(D18,E18,1+7*C18+(2-B18)))</f>
        <v>44868</v>
      </c>
      <c r="B18">
        <f t="shared" ref="B18" ca="1" si="50">IF(ISNUMBER(F18),WEEKDAY(DATE(D18,E18,F18)),WEEKDAY(DATE(D18,E18,1)))</f>
        <v>5</v>
      </c>
      <c r="C18">
        <f t="shared" ref="C18" si="51">IF(ISNUMBER(F18),,IF(B18&gt;2,G18,G18-1))</f>
        <v>0</v>
      </c>
      <c r="D18">
        <f t="shared" ca="1" si="3"/>
        <v>2022</v>
      </c>
      <c r="E18">
        <v>11</v>
      </c>
      <c r="F18">
        <v>3</v>
      </c>
      <c r="H18" t="s">
        <v>54</v>
      </c>
    </row>
    <row r="19" spans="1:8" x14ac:dyDescent="0.4">
      <c r="A19" s="1">
        <f t="shared" ref="A19" ca="1" si="52">IF(ISNUMBER(F19),IF(H19="休場日",DATE(D19,E19,F19),IF(B19=1,WORKDAY(DATE(D19,E19,F19),1),DATE(D19,E19,F19))),DATE(D19,E19,1+7*C19+(2-B19)))</f>
        <v>44888</v>
      </c>
      <c r="B19">
        <f t="shared" ref="B19" ca="1" si="53">IF(ISNUMBER(F19),WEEKDAY(DATE(D19,E19,F19)),WEEKDAY(DATE(D19,E19,1)))</f>
        <v>4</v>
      </c>
      <c r="C19">
        <f t="shared" ref="C19" si="54">IF(ISNUMBER(F19),,IF(B19&gt;2,G19,G19-1))</f>
        <v>0</v>
      </c>
      <c r="D19">
        <f t="shared" ca="1" si="3"/>
        <v>2022</v>
      </c>
      <c r="E19">
        <v>11</v>
      </c>
      <c r="F19">
        <v>23</v>
      </c>
      <c r="H19" t="s">
        <v>55</v>
      </c>
    </row>
    <row r="20" spans="1:8" x14ac:dyDescent="0.4">
      <c r="A20" s="1">
        <f t="shared" ref="A20" ca="1" si="55">IF(ISNUMBER(F20),IF(H20="休場日",DATE(D20,E20,F20),IF(B20=1,WORKDAY(DATE(D20,E20,F20),1),DATE(D20,E20,F20))),DATE(D20,E20,1+7*C20+(2-B20)))</f>
        <v>44926</v>
      </c>
      <c r="B20">
        <f t="shared" ref="B20" ca="1" si="56">IF(ISNUMBER(F20),WEEKDAY(DATE(D20,E20,F20)),WEEKDAY(DATE(D20,E20,1)))</f>
        <v>7</v>
      </c>
      <c r="C20">
        <f t="shared" ref="C20" si="57">IF(ISNUMBER(F20),,IF(B20&gt;2,G20,G20-1))</f>
        <v>0</v>
      </c>
      <c r="D20">
        <f t="shared" ca="1" si="3"/>
        <v>2022</v>
      </c>
      <c r="E20">
        <v>12</v>
      </c>
      <c r="F20">
        <v>31</v>
      </c>
      <c r="H20" t="s">
        <v>63</v>
      </c>
    </row>
    <row r="23" spans="1:8" x14ac:dyDescent="0.4">
      <c r="A23" s="1">
        <f t="shared" ref="A23" ca="1" si="58">IF(ISNUMBER(F23),IF(H23="休場日",DATE(D23,E23,F23),IF(B23=1,WORKDAY(DATE(D23,E23,F23),1),DATE(D23,E23,F23))),DATE(D23,E23,1+7*C23+(2-B23)))</f>
        <v>44928</v>
      </c>
      <c r="B23">
        <f t="shared" ref="B23" ca="1" si="59">IF(ISNUMBER(F23),WEEKDAY(DATE(D23,E23,F23)),WEEKDAY(DATE(D23,E23,1)))</f>
        <v>1</v>
      </c>
      <c r="C23">
        <f t="shared" ref="C23" si="60">IF(ISNUMBER(F23),,IF(B23&gt;2,G23,G23-1))</f>
        <v>0</v>
      </c>
      <c r="D23">
        <f t="shared" ref="D23:D41" ca="1" si="61">YEAR(TODAY())</f>
        <v>2023</v>
      </c>
      <c r="E23">
        <v>1</v>
      </c>
      <c r="F23">
        <v>1</v>
      </c>
      <c r="H23" t="s">
        <v>59</v>
      </c>
    </row>
    <row r="24" spans="1:8" x14ac:dyDescent="0.4">
      <c r="A24" s="1">
        <f t="shared" ref="A24" ca="1" si="62">IF(ISNUMBER(F24),IF(H24="休場日",DATE(D24,E24,F24),IF(B24=1,WORKDAY(DATE(D24,E24,F24),1),DATE(D24,E24,F24))),DATE(D24,E24,1+7*C24+(2-B24)))</f>
        <v>44928</v>
      </c>
      <c r="B24">
        <f t="shared" ref="B24" ca="1" si="63">IF(ISNUMBER(F24),WEEKDAY(DATE(D24,E24,F24)),WEEKDAY(DATE(D24,E24,1)))</f>
        <v>2</v>
      </c>
      <c r="C24">
        <f t="shared" ref="C24" si="64">IF(ISNUMBER(F24),,IF(B24&gt;2,G24,G24-1))</f>
        <v>0</v>
      </c>
      <c r="D24">
        <f t="shared" ca="1" si="61"/>
        <v>2023</v>
      </c>
      <c r="E24">
        <v>1</v>
      </c>
      <c r="F24">
        <v>2</v>
      </c>
      <c r="H24" t="s">
        <v>63</v>
      </c>
    </row>
    <row r="25" spans="1:8" x14ac:dyDescent="0.4">
      <c r="A25" s="1">
        <f t="shared" ref="A25" ca="1" si="65">IF(ISNUMBER(F25),IF(H25="休場日",DATE(D25,E25,F25),IF(B25=1,WORKDAY(DATE(D25,E25,F25),1),DATE(D25,E25,F25))),DATE(D25,E25,1+7*C25+(2-B25)))</f>
        <v>44929</v>
      </c>
      <c r="B25">
        <f t="shared" ref="B25" ca="1" si="66">IF(ISNUMBER(F25),WEEKDAY(DATE(D25,E25,F25)),WEEKDAY(DATE(D25,E25,1)))</f>
        <v>3</v>
      </c>
      <c r="C25">
        <f t="shared" ref="C25" si="67">IF(ISNUMBER(F25),,IF(B25&gt;2,G25,G25-1))</f>
        <v>0</v>
      </c>
      <c r="D25">
        <f t="shared" ca="1" si="61"/>
        <v>2023</v>
      </c>
      <c r="E25">
        <v>1</v>
      </c>
      <c r="F25">
        <v>3</v>
      </c>
      <c r="H25" t="s">
        <v>63</v>
      </c>
    </row>
    <row r="26" spans="1:8" x14ac:dyDescent="0.4">
      <c r="A26" s="1">
        <f t="shared" ref="A26" ca="1" si="68">IF(ISNUMBER(F26),IF(H26="休場日",DATE(D26,E26,F26),IF(B26=1,WORKDAY(DATE(D26,E26,F26),1),DATE(D26,E26,F26))),DATE(D26,E26,1+7*C26+(2-B26)))</f>
        <v>44935</v>
      </c>
      <c r="B26">
        <f t="shared" ref="B26" ca="1" si="69">IF(ISNUMBER(F26),WEEKDAY(DATE(D26,E26,F26)),WEEKDAY(DATE(D26,E26,1)))</f>
        <v>1</v>
      </c>
      <c r="C26">
        <f t="shared" ref="C26" ca="1" si="70">IF(ISNUMBER(F26),,IF(B26&gt;2,G26,G26-1))</f>
        <v>1</v>
      </c>
      <c r="D26">
        <f t="shared" ca="1" si="61"/>
        <v>2023</v>
      </c>
      <c r="E26">
        <v>1</v>
      </c>
      <c r="F26" t="s">
        <v>60</v>
      </c>
      <c r="G26">
        <v>2</v>
      </c>
      <c r="H26" t="s">
        <v>64</v>
      </c>
    </row>
    <row r="27" spans="1:8" x14ac:dyDescent="0.4">
      <c r="A27" s="1">
        <f t="shared" ref="A27" ca="1" si="71">IF(ISNUMBER(F27),IF(H27="休場日",DATE(D27,E27,F27),IF(B27=1,WORKDAY(DATE(D27,E27,F27),1),DATE(D27,E27,F27))),DATE(D27,E27,1+7*C27+(2-B27)))</f>
        <v>44968</v>
      </c>
      <c r="B27">
        <f t="shared" ref="B27" ca="1" si="72">IF(ISNUMBER(F27),WEEKDAY(DATE(D27,E27,F27)),WEEKDAY(DATE(D27,E27,1)))</f>
        <v>7</v>
      </c>
      <c r="C27">
        <f t="shared" ref="C27" si="73">IF(ISNUMBER(F27),,IF(B27&gt;2,G27,G27-1))</f>
        <v>0</v>
      </c>
      <c r="D27">
        <f t="shared" ca="1" si="61"/>
        <v>2023</v>
      </c>
      <c r="E27">
        <v>2</v>
      </c>
      <c r="F27">
        <v>11</v>
      </c>
      <c r="H27" t="s">
        <v>65</v>
      </c>
    </row>
    <row r="28" spans="1:8" x14ac:dyDescent="0.4">
      <c r="A28" s="1">
        <f t="shared" ref="A28" ca="1" si="74">IF(ISNUMBER(F28),IF(H28="休場日",DATE(D28,E28,F28),IF(B28=1,WORKDAY(DATE(D28,E28,F28),1),DATE(D28,E28,F28))),DATE(D28,E28,1+7*C28+(2-B28)))</f>
        <v>44980</v>
      </c>
      <c r="B28">
        <f t="shared" ref="B28" ca="1" si="75">IF(ISNUMBER(F28),WEEKDAY(DATE(D28,E28,F28)),WEEKDAY(DATE(D28,E28,1)))</f>
        <v>5</v>
      </c>
      <c r="C28">
        <f t="shared" ref="C28" si="76">IF(ISNUMBER(F28),,IF(B28&gt;2,G28,G28-1))</f>
        <v>0</v>
      </c>
      <c r="D28">
        <f t="shared" ca="1" si="61"/>
        <v>2023</v>
      </c>
      <c r="E28">
        <v>2</v>
      </c>
      <c r="F28">
        <v>23</v>
      </c>
      <c r="H28" t="s">
        <v>66</v>
      </c>
    </row>
    <row r="29" spans="1:8" x14ac:dyDescent="0.4">
      <c r="A29" s="1">
        <f t="shared" ref="A29" ca="1" si="77">IF(ISNUMBER(F29),IF(H29="休場日",DATE(D29,E29,F29),IF(B29=1,WORKDAY(DATE(D29,E29,F29),1),DATE(D29,E29,F29))),DATE(D29,E29,1+7*C29+(2-B29)))</f>
        <v>45005</v>
      </c>
      <c r="B29">
        <f t="shared" ref="B29" ca="1" si="78">IF(ISNUMBER(F29),WEEKDAY(DATE(D29,E29,F29)),WEEKDAY(DATE(D29,E29,1)))</f>
        <v>2</v>
      </c>
      <c r="C29">
        <f t="shared" ref="C29" si="79">IF(ISNUMBER(F29),,IF(B29&gt;2,G29,G29-1))</f>
        <v>0</v>
      </c>
      <c r="D29">
        <f t="shared" ca="1" si="61"/>
        <v>2023</v>
      </c>
      <c r="E29">
        <v>3</v>
      </c>
      <c r="F29">
        <v>20</v>
      </c>
      <c r="H29" t="s">
        <v>67</v>
      </c>
    </row>
    <row r="30" spans="1:8" x14ac:dyDescent="0.4">
      <c r="A30" s="1">
        <f t="shared" ref="A30" ca="1" si="80">IF(ISNUMBER(F30),IF(H30="休場日",DATE(D30,E30,F30),IF(B30=1,WORKDAY(DATE(D30,E30,F30),1),DATE(D30,E30,F30))),DATE(D30,E30,1+7*C30+(2-B30)))</f>
        <v>45045</v>
      </c>
      <c r="B30">
        <f t="shared" ref="B30" ca="1" si="81">IF(ISNUMBER(F30),WEEKDAY(DATE(D30,E30,F30)),WEEKDAY(DATE(D30,E30,1)))</f>
        <v>7</v>
      </c>
      <c r="C30">
        <f t="shared" ref="C30" si="82">IF(ISNUMBER(F30),,IF(B30&gt;2,G30,G30-1))</f>
        <v>0</v>
      </c>
      <c r="D30">
        <f t="shared" ca="1" si="61"/>
        <v>2023</v>
      </c>
      <c r="E30">
        <v>4</v>
      </c>
      <c r="F30">
        <v>29</v>
      </c>
      <c r="H30" t="s">
        <v>44</v>
      </c>
    </row>
    <row r="31" spans="1:8" x14ac:dyDescent="0.4">
      <c r="A31" s="1">
        <f t="shared" ref="A31" ca="1" si="83">IF(ISNUMBER(F31),IF(H31="休場日",DATE(D31,E31,F31),IF(B31=1,WORKDAY(DATE(D31,E31,F31),1),DATE(D31,E31,F31))),DATE(D31,E31,1+7*C31+(2-B31)))</f>
        <v>45049</v>
      </c>
      <c r="B31">
        <f t="shared" ref="B31" ca="1" si="84">IF(ISNUMBER(F31),WEEKDAY(DATE(D31,E31,F31)),WEEKDAY(DATE(D31,E31,1)))</f>
        <v>4</v>
      </c>
      <c r="C31">
        <f t="shared" ref="C31" si="85">IF(ISNUMBER(F31),,IF(B31&gt;2,G31,G31-1))</f>
        <v>0</v>
      </c>
      <c r="D31">
        <f t="shared" ca="1" si="61"/>
        <v>2023</v>
      </c>
      <c r="E31">
        <v>5</v>
      </c>
      <c r="F31">
        <v>3</v>
      </c>
      <c r="H31" t="s">
        <v>45</v>
      </c>
    </row>
    <row r="32" spans="1:8" x14ac:dyDescent="0.4">
      <c r="A32" s="1">
        <f t="shared" ref="A32" ca="1" si="86">IF(ISNUMBER(F32),IF(H32="休場日",DATE(D32,E32,F32),IF(B32=1,WORKDAY(DATE(D32,E32,F32),1),DATE(D32,E32,F32))),DATE(D32,E32,1+7*C32+(2-B32)))</f>
        <v>45050</v>
      </c>
      <c r="B32">
        <f t="shared" ref="B32" ca="1" si="87">IF(ISNUMBER(F32),WEEKDAY(DATE(D32,E32,F32)),WEEKDAY(DATE(D32,E32,1)))</f>
        <v>5</v>
      </c>
      <c r="C32">
        <f t="shared" ref="C32" si="88">IF(ISNUMBER(F32),,IF(B32&gt;2,G32,G32-1))</f>
        <v>0</v>
      </c>
      <c r="D32">
        <f t="shared" ca="1" si="61"/>
        <v>2023</v>
      </c>
      <c r="E32">
        <v>5</v>
      </c>
      <c r="F32">
        <v>4</v>
      </c>
      <c r="H32" t="s">
        <v>46</v>
      </c>
    </row>
    <row r="33" spans="1:8" x14ac:dyDescent="0.4">
      <c r="A33" s="1">
        <f t="shared" ref="A33" ca="1" si="89">IF(ISNUMBER(F33),IF(H33="休場日",DATE(D33,E33,F33),IF(B33=1,WORKDAY(DATE(D33,E33,F33),1),DATE(D33,E33,F33))),DATE(D33,E33,1+7*C33+(2-B33)))</f>
        <v>45051</v>
      </c>
      <c r="B33">
        <f t="shared" ref="B33" ca="1" si="90">IF(ISNUMBER(F33),WEEKDAY(DATE(D33,E33,F33)),WEEKDAY(DATE(D33,E33,1)))</f>
        <v>6</v>
      </c>
      <c r="C33">
        <f t="shared" ref="C33" si="91">IF(ISNUMBER(F33),,IF(B33&gt;2,G33,G33-1))</f>
        <v>0</v>
      </c>
      <c r="D33">
        <f t="shared" ca="1" si="61"/>
        <v>2023</v>
      </c>
      <c r="E33">
        <v>5</v>
      </c>
      <c r="F33">
        <v>5</v>
      </c>
      <c r="H33" t="s">
        <v>47</v>
      </c>
    </row>
    <row r="34" spans="1:8" x14ac:dyDescent="0.4">
      <c r="A34" s="1">
        <f t="shared" ref="A34" ca="1" si="92">IF(ISNUMBER(F34),IF(H34="休場日",DATE(D34,E34,F34),IF(B34=1,WORKDAY(DATE(D34,E34,F34),1),DATE(D34,E34,F34))),DATE(D34,E34,1+7*C34+(2-B34)))</f>
        <v>45124</v>
      </c>
      <c r="B34">
        <f t="shared" ref="B34" ca="1" si="93">IF(ISNUMBER(F34),WEEKDAY(DATE(D34,E34,F34)),WEEKDAY(DATE(D34,E34,1)))</f>
        <v>7</v>
      </c>
      <c r="C34">
        <f t="shared" ref="C34" ca="1" si="94">IF(ISNUMBER(F34),,IF(B34&gt;2,G34,G34-1))</f>
        <v>3</v>
      </c>
      <c r="D34">
        <f t="shared" ca="1" si="61"/>
        <v>2023</v>
      </c>
      <c r="E34">
        <v>7</v>
      </c>
      <c r="F34" t="s">
        <v>61</v>
      </c>
      <c r="G34">
        <v>3</v>
      </c>
      <c r="H34" t="s">
        <v>68</v>
      </c>
    </row>
    <row r="35" spans="1:8" x14ac:dyDescent="0.4">
      <c r="A35" s="1">
        <f t="shared" ref="A35" ca="1" si="95">IF(ISNUMBER(F35),IF(H35="休場日",DATE(D35,E35,F35),IF(B35=1,WORKDAY(DATE(D35,E35,F35),1),DATE(D35,E35,F35))),DATE(D35,E35,1+7*C35+(2-B35)))</f>
        <v>45149</v>
      </c>
      <c r="B35">
        <f t="shared" ref="B35" ca="1" si="96">IF(ISNUMBER(F35),WEEKDAY(DATE(D35,E35,F35)),WEEKDAY(DATE(D35,E35,1)))</f>
        <v>6</v>
      </c>
      <c r="C35">
        <f t="shared" ref="C35" si="97">IF(ISNUMBER(F35),,IF(B35&gt;2,G35,G35-1))</f>
        <v>0</v>
      </c>
      <c r="D35">
        <f t="shared" ca="1" si="61"/>
        <v>2023</v>
      </c>
      <c r="E35">
        <v>8</v>
      </c>
      <c r="F35">
        <v>11</v>
      </c>
      <c r="H35" t="s">
        <v>50</v>
      </c>
    </row>
    <row r="36" spans="1:8" x14ac:dyDescent="0.4">
      <c r="A36" s="1">
        <f t="shared" ref="A36" ca="1" si="98">IF(ISNUMBER(F36),IF(H36="休場日",DATE(D36,E36,F36),IF(B36=1,WORKDAY(DATE(D36,E36,F36),1),DATE(D36,E36,F36))),DATE(D36,E36,1+7*C36+(2-B36)))</f>
        <v>45187</v>
      </c>
      <c r="B36">
        <f t="shared" ref="B36" ca="1" si="99">IF(ISNUMBER(F36),WEEKDAY(DATE(D36,E36,F36)),WEEKDAY(DATE(D36,E36,1)))</f>
        <v>6</v>
      </c>
      <c r="C36">
        <f t="shared" ref="C36" ca="1" si="100">IF(ISNUMBER(F36),,IF(B36&gt;2,G36,G36-1))</f>
        <v>3</v>
      </c>
      <c r="D36">
        <f t="shared" ca="1" si="61"/>
        <v>2023</v>
      </c>
      <c r="E36">
        <v>9</v>
      </c>
      <c r="F36" t="s">
        <v>61</v>
      </c>
      <c r="G36">
        <v>3</v>
      </c>
      <c r="H36" t="s">
        <v>51</v>
      </c>
    </row>
    <row r="37" spans="1:8" x14ac:dyDescent="0.4">
      <c r="A37" s="1">
        <f t="shared" ref="A37" ca="1" si="101">IF(ISNUMBER(F37),IF(H37="休場日",DATE(D37,E37,F37),IF(B37=1,WORKDAY(DATE(D37,E37,F37),1),DATE(D37,E37,F37))),DATE(D37,E37,1+7*C37+(2-B37)))</f>
        <v>45192</v>
      </c>
      <c r="B37">
        <f t="shared" ref="B37" ca="1" si="102">IF(ISNUMBER(F37),WEEKDAY(DATE(D37,E37,F37)),WEEKDAY(DATE(D37,E37,1)))</f>
        <v>7</v>
      </c>
      <c r="C37">
        <f t="shared" ref="C37" si="103">IF(ISNUMBER(F37),,IF(B37&gt;2,G37,G37-1))</f>
        <v>0</v>
      </c>
      <c r="D37">
        <f t="shared" ca="1" si="61"/>
        <v>2023</v>
      </c>
      <c r="E37">
        <v>9</v>
      </c>
      <c r="F37">
        <v>23</v>
      </c>
      <c r="H37" t="s">
        <v>52</v>
      </c>
    </row>
    <row r="38" spans="1:8" x14ac:dyDescent="0.4">
      <c r="A38" s="1">
        <f t="shared" ref="A38" ca="1" si="104">IF(ISNUMBER(F38),IF(H38="休場日",DATE(D38,E38,F38),IF(B38=1,WORKDAY(DATE(D38,E38,F38),1),DATE(D38,E38,F38))),DATE(D38,E38,1+7*C38+(2-B38)))</f>
        <v>45208</v>
      </c>
      <c r="B38">
        <f t="shared" ref="B38" ca="1" si="105">IF(ISNUMBER(F38),WEEKDAY(DATE(D38,E38,F38)),WEEKDAY(DATE(D38,E38,1)))</f>
        <v>1</v>
      </c>
      <c r="C38">
        <f t="shared" ref="C38" ca="1" si="106">IF(ISNUMBER(F38),,IF(B38&gt;2,G38,G38-1))</f>
        <v>1</v>
      </c>
      <c r="D38">
        <f t="shared" ca="1" si="61"/>
        <v>2023</v>
      </c>
      <c r="E38">
        <v>10</v>
      </c>
      <c r="F38" t="s">
        <v>62</v>
      </c>
      <c r="G38">
        <v>2</v>
      </c>
      <c r="H38" t="s">
        <v>53</v>
      </c>
    </row>
    <row r="39" spans="1:8" x14ac:dyDescent="0.4">
      <c r="A39" s="1">
        <f t="shared" ref="A39" ca="1" si="107">IF(ISNUMBER(F39),IF(H39="休場日",DATE(D39,E39,F39),IF(B39=1,WORKDAY(DATE(D39,E39,F39),1),DATE(D39,E39,F39))),DATE(D39,E39,1+7*C39+(2-B39)))</f>
        <v>45233</v>
      </c>
      <c r="B39">
        <f t="shared" ref="B39" ca="1" si="108">IF(ISNUMBER(F39),WEEKDAY(DATE(D39,E39,F39)),WEEKDAY(DATE(D39,E39,1)))</f>
        <v>6</v>
      </c>
      <c r="C39">
        <f t="shared" ref="C39" si="109">IF(ISNUMBER(F39),,IF(B39&gt;2,G39,G39-1))</f>
        <v>0</v>
      </c>
      <c r="D39">
        <f t="shared" ca="1" si="61"/>
        <v>2023</v>
      </c>
      <c r="E39">
        <v>11</v>
      </c>
      <c r="F39">
        <v>3</v>
      </c>
      <c r="H39" t="s">
        <v>54</v>
      </c>
    </row>
    <row r="40" spans="1:8" x14ac:dyDescent="0.4">
      <c r="A40" s="1">
        <f t="shared" ref="A40" ca="1" si="110">IF(ISNUMBER(F40),IF(H40="休場日",DATE(D40,E40,F40),IF(B40=1,WORKDAY(DATE(D40,E40,F40),1),DATE(D40,E40,F40))),DATE(D40,E40,1+7*C40+(2-B40)))</f>
        <v>45253</v>
      </c>
      <c r="B40">
        <f t="shared" ref="B40" ca="1" si="111">IF(ISNUMBER(F40),WEEKDAY(DATE(D40,E40,F40)),WEEKDAY(DATE(D40,E40,1)))</f>
        <v>5</v>
      </c>
      <c r="C40">
        <f t="shared" ref="C40" si="112">IF(ISNUMBER(F40),,IF(B40&gt;2,G40,G40-1))</f>
        <v>0</v>
      </c>
      <c r="D40">
        <f t="shared" ca="1" si="61"/>
        <v>2023</v>
      </c>
      <c r="E40">
        <v>11</v>
      </c>
      <c r="F40">
        <v>23</v>
      </c>
      <c r="H40" t="s">
        <v>55</v>
      </c>
    </row>
    <row r="41" spans="1:8" x14ac:dyDescent="0.4">
      <c r="A41" s="1">
        <f t="shared" ref="A41" ca="1" si="113">IF(ISNUMBER(F41),IF(H41="休場日",DATE(D41,E41,F41),IF(B41=1,WORKDAY(DATE(D41,E41,F41),1),DATE(D41,E41,F41))),DATE(D41,E41,1+7*C41+(2-B41)))</f>
        <v>45291</v>
      </c>
      <c r="B41">
        <f t="shared" ref="B41" ca="1" si="114">IF(ISNUMBER(F41),WEEKDAY(DATE(D41,E41,F41)),WEEKDAY(DATE(D41,E41,1)))</f>
        <v>1</v>
      </c>
      <c r="C41">
        <f t="shared" ref="C41" si="115">IF(ISNUMBER(F41),,IF(B41&gt;2,G41,G41-1))</f>
        <v>0</v>
      </c>
      <c r="D41">
        <f t="shared" ca="1" si="61"/>
        <v>2023</v>
      </c>
      <c r="E41">
        <v>12</v>
      </c>
      <c r="F41">
        <v>31</v>
      </c>
      <c r="H41" t="s">
        <v>63</v>
      </c>
    </row>
    <row r="44" spans="1:8" x14ac:dyDescent="0.4">
      <c r="A44" s="1">
        <f t="shared" ref="A44" ca="1" si="116">IF(ISNUMBER(F44),IF(H44="休場日",DATE(D44,E44,F44),IF(B44=1,WORKDAY(DATE(D44,E44,F44),1),DATE(D44,E44,F44))),DATE(D44,E44,1+7*C44+(2-B44)))</f>
        <v>45292</v>
      </c>
      <c r="B44">
        <f t="shared" ref="B44" ca="1" si="117">IF(ISNUMBER(F44),WEEKDAY(DATE(D44,E44,F44)),WEEKDAY(DATE(D44,E44,1)))</f>
        <v>2</v>
      </c>
      <c r="C44">
        <f t="shared" ref="C44" si="118">IF(ISNUMBER(F44),,IF(B44&gt;2,G44,G44-1))</f>
        <v>0</v>
      </c>
      <c r="D44">
        <f t="shared" ref="D44:D62" ca="1" si="119">YEAR(TODAY())+1</f>
        <v>2024</v>
      </c>
      <c r="E44">
        <v>1</v>
      </c>
      <c r="F44">
        <v>1</v>
      </c>
      <c r="H44" t="s">
        <v>59</v>
      </c>
    </row>
    <row r="45" spans="1:8" x14ac:dyDescent="0.4">
      <c r="A45" s="1">
        <f t="shared" ref="A45" ca="1" si="120">IF(ISNUMBER(F45),IF(H45="休場日",DATE(D45,E45,F45),IF(B45=1,WORKDAY(DATE(D45,E45,F45),1),DATE(D45,E45,F45))),DATE(D45,E45,1+7*C45+(2-B45)))</f>
        <v>45293</v>
      </c>
      <c r="B45">
        <f t="shared" ref="B45" ca="1" si="121">IF(ISNUMBER(F45),WEEKDAY(DATE(D45,E45,F45)),WEEKDAY(DATE(D45,E45,1)))</f>
        <v>3</v>
      </c>
      <c r="C45">
        <f t="shared" ref="C45" si="122">IF(ISNUMBER(F45),,IF(B45&gt;2,G45,G45-1))</f>
        <v>0</v>
      </c>
      <c r="D45">
        <f t="shared" ca="1" si="119"/>
        <v>2024</v>
      </c>
      <c r="E45">
        <v>1</v>
      </c>
      <c r="F45">
        <v>2</v>
      </c>
      <c r="H45" t="s">
        <v>63</v>
      </c>
    </row>
    <row r="46" spans="1:8" x14ac:dyDescent="0.4">
      <c r="A46" s="1">
        <f t="shared" ref="A46" ca="1" si="123">IF(ISNUMBER(F46),IF(H46="休場日",DATE(D46,E46,F46),IF(B46=1,WORKDAY(DATE(D46,E46,F46),1),DATE(D46,E46,F46))),DATE(D46,E46,1+7*C46+(2-B46)))</f>
        <v>45294</v>
      </c>
      <c r="B46">
        <f t="shared" ref="B46" ca="1" si="124">IF(ISNUMBER(F46),WEEKDAY(DATE(D46,E46,F46)),WEEKDAY(DATE(D46,E46,1)))</f>
        <v>4</v>
      </c>
      <c r="C46">
        <f t="shared" ref="C46" si="125">IF(ISNUMBER(F46),,IF(B46&gt;2,G46,G46-1))</f>
        <v>0</v>
      </c>
      <c r="D46">
        <f t="shared" ca="1" si="119"/>
        <v>2024</v>
      </c>
      <c r="E46">
        <v>1</v>
      </c>
      <c r="F46">
        <v>3</v>
      </c>
      <c r="H46" t="s">
        <v>63</v>
      </c>
    </row>
    <row r="47" spans="1:8" x14ac:dyDescent="0.4">
      <c r="A47" s="1">
        <f t="shared" ref="A47" ca="1" si="126">IF(ISNUMBER(F47),IF(H47="休場日",DATE(D47,E47,F47),IF(B47=1,WORKDAY(DATE(D47,E47,F47),1),DATE(D47,E47,F47))),DATE(D47,E47,1+7*C47+(2-B47)))</f>
        <v>45299</v>
      </c>
      <c r="B47">
        <f t="shared" ref="B47" ca="1" si="127">IF(ISNUMBER(F47),WEEKDAY(DATE(D47,E47,F47)),WEEKDAY(DATE(D47,E47,1)))</f>
        <v>2</v>
      </c>
      <c r="C47">
        <f t="shared" ref="C47" ca="1" si="128">IF(ISNUMBER(F47),,IF(B47&gt;2,G47,G47-1))</f>
        <v>1</v>
      </c>
      <c r="D47">
        <f t="shared" ca="1" si="119"/>
        <v>2024</v>
      </c>
      <c r="E47">
        <v>1</v>
      </c>
      <c r="F47" t="s">
        <v>60</v>
      </c>
      <c r="G47">
        <v>2</v>
      </c>
      <c r="H47" t="s">
        <v>64</v>
      </c>
    </row>
    <row r="48" spans="1:8" x14ac:dyDescent="0.4">
      <c r="A48" s="1">
        <f t="shared" ref="A48" ca="1" si="129">IF(ISNUMBER(F48),IF(H48="休場日",DATE(D48,E48,F48),IF(B48=1,WORKDAY(DATE(D48,E48,F48),1),DATE(D48,E48,F48))),DATE(D48,E48,1+7*C48+(2-B48)))</f>
        <v>45334</v>
      </c>
      <c r="B48">
        <f t="shared" ref="B48" ca="1" si="130">IF(ISNUMBER(F48),WEEKDAY(DATE(D48,E48,F48)),WEEKDAY(DATE(D48,E48,1)))</f>
        <v>1</v>
      </c>
      <c r="C48">
        <f t="shared" ref="C48" si="131">IF(ISNUMBER(F48),,IF(B48&gt;2,G48,G48-1))</f>
        <v>0</v>
      </c>
      <c r="D48">
        <f t="shared" ca="1" si="119"/>
        <v>2024</v>
      </c>
      <c r="E48">
        <v>2</v>
      </c>
      <c r="F48">
        <v>11</v>
      </c>
      <c r="H48" t="s">
        <v>65</v>
      </c>
    </row>
    <row r="49" spans="1:8" x14ac:dyDescent="0.4">
      <c r="A49" s="1">
        <f t="shared" ref="A49" ca="1" si="132">IF(ISNUMBER(F49),IF(H49="休場日",DATE(D49,E49,F49),IF(B49=1,WORKDAY(DATE(D49,E49,F49),1),DATE(D49,E49,F49))),DATE(D49,E49,1+7*C49+(2-B49)))</f>
        <v>45345</v>
      </c>
      <c r="B49">
        <f t="shared" ref="B49" ca="1" si="133">IF(ISNUMBER(F49),WEEKDAY(DATE(D49,E49,F49)),WEEKDAY(DATE(D49,E49,1)))</f>
        <v>6</v>
      </c>
      <c r="C49">
        <f t="shared" ref="C49" si="134">IF(ISNUMBER(F49),,IF(B49&gt;2,G49,G49-1))</f>
        <v>0</v>
      </c>
      <c r="D49">
        <f t="shared" ca="1" si="119"/>
        <v>2024</v>
      </c>
      <c r="E49">
        <v>2</v>
      </c>
      <c r="F49">
        <v>23</v>
      </c>
      <c r="H49" t="s">
        <v>66</v>
      </c>
    </row>
    <row r="50" spans="1:8" x14ac:dyDescent="0.4">
      <c r="A50" s="1">
        <f t="shared" ref="A50" ca="1" si="135">IF(ISNUMBER(F50),IF(H50="休場日",DATE(D50,E50,F50),IF(B50=1,WORKDAY(DATE(D50,E50,F50),1),DATE(D50,E50,F50))),DATE(D50,E50,1+7*C50+(2-B50)))</f>
        <v>45371</v>
      </c>
      <c r="B50">
        <f t="shared" ref="B50" ca="1" si="136">IF(ISNUMBER(F50),WEEKDAY(DATE(D50,E50,F50)),WEEKDAY(DATE(D50,E50,1)))</f>
        <v>4</v>
      </c>
      <c r="C50">
        <f t="shared" ref="C50" si="137">IF(ISNUMBER(F50),,IF(B50&gt;2,G50,G50-1))</f>
        <v>0</v>
      </c>
      <c r="D50">
        <f t="shared" ca="1" si="119"/>
        <v>2024</v>
      </c>
      <c r="E50">
        <v>3</v>
      </c>
      <c r="F50">
        <v>20</v>
      </c>
      <c r="H50" t="s">
        <v>67</v>
      </c>
    </row>
    <row r="51" spans="1:8" x14ac:dyDescent="0.4">
      <c r="A51" s="1">
        <f t="shared" ref="A51" ca="1" si="138">IF(ISNUMBER(F51),IF(H51="休場日",DATE(D51,E51,F51),IF(B51=1,WORKDAY(DATE(D51,E51,F51),1),DATE(D51,E51,F51))),DATE(D51,E51,1+7*C51+(2-B51)))</f>
        <v>45411</v>
      </c>
      <c r="B51">
        <f t="shared" ref="B51" ca="1" si="139">IF(ISNUMBER(F51),WEEKDAY(DATE(D51,E51,F51)),WEEKDAY(DATE(D51,E51,1)))</f>
        <v>2</v>
      </c>
      <c r="C51">
        <f t="shared" ref="C51" si="140">IF(ISNUMBER(F51),,IF(B51&gt;2,G51,G51-1))</f>
        <v>0</v>
      </c>
      <c r="D51">
        <f t="shared" ca="1" si="119"/>
        <v>2024</v>
      </c>
      <c r="E51">
        <v>4</v>
      </c>
      <c r="F51">
        <v>29</v>
      </c>
      <c r="H51" t="s">
        <v>44</v>
      </c>
    </row>
    <row r="52" spans="1:8" x14ac:dyDescent="0.4">
      <c r="A52" s="1">
        <f t="shared" ref="A52" ca="1" si="141">IF(ISNUMBER(F52),IF(H52="休場日",DATE(D52,E52,F52),IF(B52=1,WORKDAY(DATE(D52,E52,F52),1),DATE(D52,E52,F52))),DATE(D52,E52,1+7*C52+(2-B52)))</f>
        <v>45415</v>
      </c>
      <c r="B52">
        <f t="shared" ref="B52" ca="1" si="142">IF(ISNUMBER(F52),WEEKDAY(DATE(D52,E52,F52)),WEEKDAY(DATE(D52,E52,1)))</f>
        <v>6</v>
      </c>
      <c r="C52">
        <f t="shared" ref="C52" si="143">IF(ISNUMBER(F52),,IF(B52&gt;2,G52,G52-1))</f>
        <v>0</v>
      </c>
      <c r="D52">
        <f t="shared" ca="1" si="119"/>
        <v>2024</v>
      </c>
      <c r="E52">
        <v>5</v>
      </c>
      <c r="F52">
        <v>3</v>
      </c>
      <c r="H52" t="s">
        <v>45</v>
      </c>
    </row>
    <row r="53" spans="1:8" x14ac:dyDescent="0.4">
      <c r="A53" s="1">
        <f t="shared" ref="A53" ca="1" si="144">IF(ISNUMBER(F53),IF(H53="休場日",DATE(D53,E53,F53),IF(B53=1,WORKDAY(DATE(D53,E53,F53),1),DATE(D53,E53,F53))),DATE(D53,E53,1+7*C53+(2-B53)))</f>
        <v>45416</v>
      </c>
      <c r="B53">
        <f t="shared" ref="B53" ca="1" si="145">IF(ISNUMBER(F53),WEEKDAY(DATE(D53,E53,F53)),WEEKDAY(DATE(D53,E53,1)))</f>
        <v>7</v>
      </c>
      <c r="C53">
        <f t="shared" ref="C53" si="146">IF(ISNUMBER(F53),,IF(B53&gt;2,G53,G53-1))</f>
        <v>0</v>
      </c>
      <c r="D53">
        <f t="shared" ca="1" si="119"/>
        <v>2024</v>
      </c>
      <c r="E53">
        <v>5</v>
      </c>
      <c r="F53">
        <v>4</v>
      </c>
      <c r="H53" t="s">
        <v>46</v>
      </c>
    </row>
    <row r="54" spans="1:8" x14ac:dyDescent="0.4">
      <c r="A54" s="1">
        <f t="shared" ref="A54" ca="1" si="147">IF(ISNUMBER(F54),IF(H54="休場日",DATE(D54,E54,F54),IF(B54=1,WORKDAY(DATE(D54,E54,F54),1),DATE(D54,E54,F54))),DATE(D54,E54,1+7*C54+(2-B54)))</f>
        <v>45418</v>
      </c>
      <c r="B54">
        <f t="shared" ref="B54" ca="1" si="148">IF(ISNUMBER(F54),WEEKDAY(DATE(D54,E54,F54)),WEEKDAY(DATE(D54,E54,1)))</f>
        <v>1</v>
      </c>
      <c r="C54">
        <f t="shared" ref="C54" si="149">IF(ISNUMBER(F54),,IF(B54&gt;2,G54,G54-1))</f>
        <v>0</v>
      </c>
      <c r="D54">
        <f t="shared" ca="1" si="119"/>
        <v>2024</v>
      </c>
      <c r="E54">
        <v>5</v>
      </c>
      <c r="F54">
        <v>5</v>
      </c>
      <c r="H54" t="s">
        <v>47</v>
      </c>
    </row>
    <row r="55" spans="1:8" x14ac:dyDescent="0.4">
      <c r="A55" s="1">
        <f t="shared" ref="A55" ca="1" si="150">IF(ISNUMBER(F55),IF(H55="休場日",DATE(D55,E55,F55),IF(B55=1,WORKDAY(DATE(D55,E55,F55),1),DATE(D55,E55,F55))),DATE(D55,E55,1+7*C55+(2-B55)))</f>
        <v>45488</v>
      </c>
      <c r="B55">
        <f t="shared" ref="B55" ca="1" si="151">IF(ISNUMBER(F55),WEEKDAY(DATE(D55,E55,F55)),WEEKDAY(DATE(D55,E55,1)))</f>
        <v>2</v>
      </c>
      <c r="C55">
        <f t="shared" ref="C55" ca="1" si="152">IF(ISNUMBER(F55),,IF(B55&gt;2,G55,G55-1))</f>
        <v>2</v>
      </c>
      <c r="D55">
        <f t="shared" ca="1" si="119"/>
        <v>2024</v>
      </c>
      <c r="E55">
        <v>7</v>
      </c>
      <c r="F55" t="s">
        <v>61</v>
      </c>
      <c r="G55">
        <v>3</v>
      </c>
      <c r="H55" t="s">
        <v>68</v>
      </c>
    </row>
    <row r="56" spans="1:8" x14ac:dyDescent="0.4">
      <c r="A56" s="1">
        <f t="shared" ref="A56" ca="1" si="153">IF(ISNUMBER(F56),IF(H56="休場日",DATE(D56,E56,F56),IF(B56=1,WORKDAY(DATE(D56,E56,F56),1),DATE(D56,E56,F56))),DATE(D56,E56,1+7*C56+(2-B56)))</f>
        <v>45516</v>
      </c>
      <c r="B56">
        <f t="shared" ref="B56" ca="1" si="154">IF(ISNUMBER(F56),WEEKDAY(DATE(D56,E56,F56)),WEEKDAY(DATE(D56,E56,1)))</f>
        <v>1</v>
      </c>
      <c r="C56">
        <f t="shared" ref="C56" si="155">IF(ISNUMBER(F56),,IF(B56&gt;2,G56,G56-1))</f>
        <v>0</v>
      </c>
      <c r="D56">
        <f t="shared" ca="1" si="119"/>
        <v>2024</v>
      </c>
      <c r="E56">
        <v>8</v>
      </c>
      <c r="F56">
        <v>11</v>
      </c>
      <c r="H56" t="s">
        <v>50</v>
      </c>
    </row>
    <row r="57" spans="1:8" x14ac:dyDescent="0.4">
      <c r="A57" s="1">
        <f t="shared" ref="A57" ca="1" si="156">IF(ISNUMBER(F57),IF(H57="休場日",DATE(D57,E57,F57),IF(B57=1,WORKDAY(DATE(D57,E57,F57),1),DATE(D57,E57,F57))),DATE(D57,E57,1+7*C57+(2-B57)))</f>
        <v>45551</v>
      </c>
      <c r="B57">
        <f t="shared" ref="B57" ca="1" si="157">IF(ISNUMBER(F57),WEEKDAY(DATE(D57,E57,F57)),WEEKDAY(DATE(D57,E57,1)))</f>
        <v>1</v>
      </c>
      <c r="C57">
        <f t="shared" ref="C57" ca="1" si="158">IF(ISNUMBER(F57),,IF(B57&gt;2,G57,G57-1))</f>
        <v>2</v>
      </c>
      <c r="D57">
        <f t="shared" ca="1" si="119"/>
        <v>2024</v>
      </c>
      <c r="E57">
        <v>9</v>
      </c>
      <c r="F57" t="s">
        <v>61</v>
      </c>
      <c r="G57">
        <v>3</v>
      </c>
      <c r="H57" t="s">
        <v>51</v>
      </c>
    </row>
    <row r="58" spans="1:8" x14ac:dyDescent="0.4">
      <c r="A58" s="1">
        <f t="shared" ref="A58" ca="1" si="159">IF(ISNUMBER(F58),IF(H58="休場日",DATE(D58,E58,F58),IF(B58=1,WORKDAY(DATE(D58,E58,F58),1),DATE(D58,E58,F58))),DATE(D58,E58,1+7*C58+(2-B58)))</f>
        <v>45558</v>
      </c>
      <c r="B58">
        <f t="shared" ref="B58" ca="1" si="160">IF(ISNUMBER(F58),WEEKDAY(DATE(D58,E58,F58)),WEEKDAY(DATE(D58,E58,1)))</f>
        <v>2</v>
      </c>
      <c r="C58">
        <f t="shared" ref="C58" si="161">IF(ISNUMBER(F58),,IF(B58&gt;2,G58,G58-1))</f>
        <v>0</v>
      </c>
      <c r="D58">
        <f t="shared" ca="1" si="119"/>
        <v>2024</v>
      </c>
      <c r="E58">
        <v>9</v>
      </c>
      <c r="F58">
        <v>23</v>
      </c>
      <c r="H58" t="s">
        <v>52</v>
      </c>
    </row>
    <row r="59" spans="1:8" x14ac:dyDescent="0.4">
      <c r="A59" s="1">
        <f t="shared" ref="A59" ca="1" si="162">IF(ISNUMBER(F59),IF(H59="休場日",DATE(D59,E59,F59),IF(B59=1,WORKDAY(DATE(D59,E59,F59),1),DATE(D59,E59,F59))),DATE(D59,E59,1+7*C59+(2-B59)))</f>
        <v>45579</v>
      </c>
      <c r="B59">
        <f t="shared" ref="B59" ca="1" si="163">IF(ISNUMBER(F59),WEEKDAY(DATE(D59,E59,F59)),WEEKDAY(DATE(D59,E59,1)))</f>
        <v>3</v>
      </c>
      <c r="C59">
        <f t="shared" ref="C59" ca="1" si="164">IF(ISNUMBER(F59),,IF(B59&gt;2,G59,G59-1))</f>
        <v>2</v>
      </c>
      <c r="D59">
        <f t="shared" ca="1" si="119"/>
        <v>2024</v>
      </c>
      <c r="E59">
        <v>10</v>
      </c>
      <c r="F59" t="s">
        <v>62</v>
      </c>
      <c r="G59">
        <v>2</v>
      </c>
      <c r="H59" t="s">
        <v>53</v>
      </c>
    </row>
    <row r="60" spans="1:8" x14ac:dyDescent="0.4">
      <c r="A60" s="1">
        <f t="shared" ref="A60" ca="1" si="165">IF(ISNUMBER(F60),IF(H60="休場日",DATE(D60,E60,F60),IF(B60=1,WORKDAY(DATE(D60,E60,F60),1),DATE(D60,E60,F60))),DATE(D60,E60,1+7*C60+(2-B60)))</f>
        <v>45600</v>
      </c>
      <c r="B60">
        <f t="shared" ref="B60" ca="1" si="166">IF(ISNUMBER(F60),WEEKDAY(DATE(D60,E60,F60)),WEEKDAY(DATE(D60,E60,1)))</f>
        <v>1</v>
      </c>
      <c r="C60">
        <f t="shared" ref="C60" si="167">IF(ISNUMBER(F60),,IF(B60&gt;2,G60,G60-1))</f>
        <v>0</v>
      </c>
      <c r="D60">
        <f t="shared" ca="1" si="119"/>
        <v>2024</v>
      </c>
      <c r="E60">
        <v>11</v>
      </c>
      <c r="F60">
        <v>3</v>
      </c>
      <c r="H60" t="s">
        <v>54</v>
      </c>
    </row>
    <row r="61" spans="1:8" x14ac:dyDescent="0.4">
      <c r="A61" s="1">
        <f t="shared" ref="A61" ca="1" si="168">IF(ISNUMBER(F61),IF(H61="休場日",DATE(D61,E61,F61),IF(B61=1,WORKDAY(DATE(D61,E61,F61),1),DATE(D61,E61,F61))),DATE(D61,E61,1+7*C61+(2-B61)))</f>
        <v>45619</v>
      </c>
      <c r="B61">
        <f t="shared" ref="B61" ca="1" si="169">IF(ISNUMBER(F61),WEEKDAY(DATE(D61,E61,F61)),WEEKDAY(DATE(D61,E61,1)))</f>
        <v>7</v>
      </c>
      <c r="C61">
        <f t="shared" ref="C61" si="170">IF(ISNUMBER(F61),,IF(B61&gt;2,G61,G61-1))</f>
        <v>0</v>
      </c>
      <c r="D61">
        <f t="shared" ca="1" si="119"/>
        <v>2024</v>
      </c>
      <c r="E61">
        <v>11</v>
      </c>
      <c r="F61">
        <v>23</v>
      </c>
      <c r="H61" t="s">
        <v>55</v>
      </c>
    </row>
    <row r="62" spans="1:8" x14ac:dyDescent="0.4">
      <c r="A62" s="1">
        <f t="shared" ref="A62" ca="1" si="171">IF(ISNUMBER(F62),IF(H62="休場日",DATE(D62,E62,F62),IF(B62=1,WORKDAY(DATE(D62,E62,F62),1),DATE(D62,E62,F62))),DATE(D62,E62,1+7*C62+(2-B62)))</f>
        <v>45657</v>
      </c>
      <c r="B62">
        <f t="shared" ref="B62" ca="1" si="172">IF(ISNUMBER(F62),WEEKDAY(DATE(D62,E62,F62)),WEEKDAY(DATE(D62,E62,1)))</f>
        <v>3</v>
      </c>
      <c r="C62">
        <f t="shared" ref="C62" si="173">IF(ISNUMBER(F62),,IF(B62&gt;2,G62,G62-1))</f>
        <v>0</v>
      </c>
      <c r="D62">
        <f t="shared" ca="1" si="119"/>
        <v>2024</v>
      </c>
      <c r="E62">
        <v>12</v>
      </c>
      <c r="F62">
        <v>31</v>
      </c>
      <c r="H62" t="s">
        <v>63</v>
      </c>
    </row>
  </sheetData>
  <sortState xmlns:xlrd2="http://schemas.microsoft.com/office/spreadsheetml/2017/richdata2" ref="A2:H62">
    <sortCondition ref="A2:A62"/>
  </sortState>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D3178-C650-41A0-92BE-03A3121448DA}">
  <dimension ref="A1:L115"/>
  <sheetViews>
    <sheetView topLeftCell="A97" zoomScaleNormal="100" workbookViewId="0"/>
  </sheetViews>
  <sheetFormatPr defaultRowHeight="18.75" x14ac:dyDescent="0.4"/>
  <sheetData>
    <row r="1" spans="1:1" ht="30" x14ac:dyDescent="0.4">
      <c r="A1" s="89" t="s">
        <v>97</v>
      </c>
    </row>
    <row r="2" spans="1:1" x14ac:dyDescent="0.4">
      <c r="A2" s="34" t="s">
        <v>95</v>
      </c>
    </row>
    <row r="3" spans="1:1" x14ac:dyDescent="0.4">
      <c r="A3" s="34" t="s">
        <v>96</v>
      </c>
    </row>
    <row r="4" spans="1:1" x14ac:dyDescent="0.4">
      <c r="A4" s="34" t="s">
        <v>98</v>
      </c>
    </row>
    <row r="5" spans="1:1" x14ac:dyDescent="0.4">
      <c r="A5" s="34" t="s">
        <v>99</v>
      </c>
    </row>
    <row r="7" spans="1:1" ht="30" x14ac:dyDescent="0.4">
      <c r="A7" s="89" t="s">
        <v>100</v>
      </c>
    </row>
    <row r="8" spans="1:1" x14ac:dyDescent="0.4">
      <c r="A8" s="34" t="s">
        <v>102</v>
      </c>
    </row>
    <row r="9" spans="1:1" x14ac:dyDescent="0.4">
      <c r="A9" s="34" t="s">
        <v>101</v>
      </c>
    </row>
    <row r="11" spans="1:1" ht="30" x14ac:dyDescent="0.4">
      <c r="A11" s="89" t="s">
        <v>103</v>
      </c>
    </row>
    <row r="12" spans="1:1" x14ac:dyDescent="0.4">
      <c r="A12" s="34" t="s">
        <v>104</v>
      </c>
    </row>
    <row r="14" spans="1:1" ht="30" x14ac:dyDescent="0.4">
      <c r="A14" s="89" t="s">
        <v>105</v>
      </c>
    </row>
    <row r="15" spans="1:1" x14ac:dyDescent="0.4">
      <c r="A15" s="34" t="s">
        <v>106</v>
      </c>
    </row>
    <row r="16" spans="1:1" x14ac:dyDescent="0.4">
      <c r="A16" s="93" t="s">
        <v>107</v>
      </c>
    </row>
    <row r="17" spans="2:12" x14ac:dyDescent="0.4">
      <c r="B17" s="94" t="e" vm="1">
        <v>#VALUE!</v>
      </c>
      <c r="C17" s="94"/>
      <c r="D17" s="94"/>
      <c r="E17" s="94"/>
      <c r="F17" s="94"/>
      <c r="G17" s="94"/>
      <c r="H17" s="94"/>
      <c r="I17" s="94"/>
      <c r="J17" s="94"/>
      <c r="K17" s="94"/>
      <c r="L17" s="94"/>
    </row>
    <row r="18" spans="2:12" x14ac:dyDescent="0.4">
      <c r="B18" s="94"/>
      <c r="C18" s="94"/>
      <c r="D18" s="94"/>
      <c r="E18" s="94"/>
      <c r="F18" s="94"/>
      <c r="G18" s="94"/>
      <c r="H18" s="94"/>
      <c r="I18" s="94"/>
      <c r="J18" s="94"/>
      <c r="K18" s="94"/>
      <c r="L18" s="94"/>
    </row>
    <row r="19" spans="2:12" x14ac:dyDescent="0.4">
      <c r="B19" s="94"/>
      <c r="C19" s="94"/>
      <c r="D19" s="94"/>
      <c r="E19" s="94"/>
      <c r="F19" s="94"/>
      <c r="G19" s="94"/>
      <c r="H19" s="94"/>
      <c r="I19" s="94"/>
      <c r="J19" s="94"/>
      <c r="K19" s="94"/>
      <c r="L19" s="94"/>
    </row>
    <row r="20" spans="2:12" x14ac:dyDescent="0.4">
      <c r="B20" s="94"/>
      <c r="C20" s="94"/>
      <c r="D20" s="94"/>
      <c r="E20" s="94"/>
      <c r="F20" s="94"/>
      <c r="G20" s="94"/>
      <c r="H20" s="94"/>
      <c r="I20" s="94"/>
      <c r="J20" s="94"/>
      <c r="K20" s="94"/>
      <c r="L20" s="94"/>
    </row>
    <row r="21" spans="2:12" x14ac:dyDescent="0.4">
      <c r="B21" s="94"/>
      <c r="C21" s="94"/>
      <c r="D21" s="94"/>
      <c r="E21" s="94"/>
      <c r="F21" s="94"/>
      <c r="G21" s="94"/>
      <c r="H21" s="94"/>
      <c r="I21" s="94"/>
      <c r="J21" s="94"/>
      <c r="K21" s="94"/>
      <c r="L21" s="94"/>
    </row>
    <row r="22" spans="2:12" x14ac:dyDescent="0.4">
      <c r="B22" s="94"/>
      <c r="C22" s="94"/>
      <c r="D22" s="94"/>
      <c r="E22" s="94"/>
      <c r="F22" s="94"/>
      <c r="G22" s="94"/>
      <c r="H22" s="94"/>
      <c r="I22" s="94"/>
      <c r="J22" s="94"/>
      <c r="K22" s="94"/>
      <c r="L22" s="94"/>
    </row>
    <row r="23" spans="2:12" x14ac:dyDescent="0.4">
      <c r="B23" s="94"/>
      <c r="C23" s="94"/>
      <c r="D23" s="94"/>
      <c r="E23" s="94"/>
      <c r="F23" s="94"/>
      <c r="G23" s="94"/>
      <c r="H23" s="94"/>
      <c r="I23" s="94"/>
      <c r="J23" s="94"/>
      <c r="K23" s="94"/>
      <c r="L23" s="94"/>
    </row>
    <row r="24" spans="2:12" x14ac:dyDescent="0.4">
      <c r="B24" s="94"/>
      <c r="C24" s="94"/>
      <c r="D24" s="94"/>
      <c r="E24" s="94"/>
      <c r="F24" s="94"/>
      <c r="G24" s="94"/>
      <c r="H24" s="94"/>
      <c r="I24" s="94"/>
      <c r="J24" s="94"/>
      <c r="K24" s="94"/>
      <c r="L24" s="94"/>
    </row>
    <row r="25" spans="2:12" x14ac:dyDescent="0.4">
      <c r="B25" s="94"/>
      <c r="C25" s="94"/>
      <c r="D25" s="94"/>
      <c r="E25" s="94"/>
      <c r="F25" s="94"/>
      <c r="G25" s="94"/>
      <c r="H25" s="94"/>
      <c r="I25" s="94"/>
      <c r="J25" s="94"/>
      <c r="K25" s="94"/>
      <c r="L25" s="94"/>
    </row>
    <row r="26" spans="2:12" x14ac:dyDescent="0.4">
      <c r="B26" s="94"/>
      <c r="C26" s="94"/>
      <c r="D26" s="94"/>
      <c r="E26" s="94"/>
      <c r="F26" s="94"/>
      <c r="G26" s="94"/>
      <c r="H26" s="94"/>
      <c r="I26" s="94"/>
      <c r="J26" s="94"/>
      <c r="K26" s="94"/>
      <c r="L26" s="94"/>
    </row>
    <row r="27" spans="2:12" x14ac:dyDescent="0.4">
      <c r="B27" s="94"/>
      <c r="C27" s="94"/>
      <c r="D27" s="94"/>
      <c r="E27" s="94"/>
      <c r="F27" s="94"/>
      <c r="G27" s="94"/>
      <c r="H27" s="94"/>
      <c r="I27" s="94"/>
      <c r="J27" s="94"/>
      <c r="K27" s="94"/>
      <c r="L27" s="94"/>
    </row>
    <row r="28" spans="2:12" x14ac:dyDescent="0.4">
      <c r="B28" s="94"/>
      <c r="C28" s="94"/>
      <c r="D28" s="94"/>
      <c r="E28" s="94"/>
      <c r="F28" s="94"/>
      <c r="G28" s="94"/>
      <c r="H28" s="94"/>
      <c r="I28" s="94"/>
      <c r="J28" s="94"/>
      <c r="K28" s="94"/>
      <c r="L28" s="94"/>
    </row>
    <row r="29" spans="2:12" x14ac:dyDescent="0.4">
      <c r="B29" s="94"/>
      <c r="C29" s="94"/>
      <c r="D29" s="94"/>
      <c r="E29" s="94"/>
      <c r="F29" s="94"/>
      <c r="G29" s="94"/>
      <c r="H29" s="94"/>
      <c r="I29" s="94"/>
      <c r="J29" s="94"/>
      <c r="K29" s="94"/>
      <c r="L29" s="94"/>
    </row>
    <row r="30" spans="2:12" x14ac:dyDescent="0.4">
      <c r="B30" s="94"/>
      <c r="C30" s="94"/>
      <c r="D30" s="94"/>
      <c r="E30" s="94"/>
      <c r="F30" s="94"/>
      <c r="G30" s="94"/>
      <c r="H30" s="94"/>
      <c r="I30" s="94"/>
      <c r="J30" s="94"/>
      <c r="K30" s="94"/>
      <c r="L30" s="94"/>
    </row>
    <row r="31" spans="2:12" x14ac:dyDescent="0.4">
      <c r="B31" s="94"/>
      <c r="C31" s="94"/>
      <c r="D31" s="94"/>
      <c r="E31" s="94"/>
      <c r="F31" s="94"/>
      <c r="G31" s="94"/>
      <c r="H31" s="94"/>
      <c r="I31" s="94"/>
      <c r="J31" s="94"/>
      <c r="K31" s="94"/>
      <c r="L31" s="94"/>
    </row>
    <row r="32" spans="2:12" x14ac:dyDescent="0.4">
      <c r="B32" s="94"/>
      <c r="C32" s="94"/>
      <c r="D32" s="94"/>
      <c r="E32" s="94"/>
      <c r="F32" s="94"/>
      <c r="G32" s="94"/>
      <c r="H32" s="94"/>
      <c r="I32" s="94"/>
      <c r="J32" s="94"/>
      <c r="K32" s="94"/>
      <c r="L32" s="94"/>
    </row>
    <row r="34" spans="1:12" x14ac:dyDescent="0.4">
      <c r="A34" s="34" t="s">
        <v>114</v>
      </c>
    </row>
    <row r="35" spans="1:12" x14ac:dyDescent="0.4">
      <c r="A35" s="91" t="s">
        <v>108</v>
      </c>
    </row>
    <row r="36" spans="1:12" x14ac:dyDescent="0.4">
      <c r="A36" s="91" t="s">
        <v>109</v>
      </c>
    </row>
    <row r="37" spans="1:12" x14ac:dyDescent="0.4">
      <c r="A37" s="91" t="s">
        <v>110</v>
      </c>
    </row>
    <row r="38" spans="1:12" x14ac:dyDescent="0.4">
      <c r="A38" s="91" t="s">
        <v>113</v>
      </c>
    </row>
    <row r="39" spans="1:12" x14ac:dyDescent="0.4">
      <c r="B39" s="94" t="e" vm="2">
        <v>#VALUE!</v>
      </c>
      <c r="C39" s="94"/>
      <c r="D39" s="94"/>
      <c r="E39" s="94"/>
      <c r="F39" s="94"/>
      <c r="G39" s="94"/>
      <c r="H39" s="94"/>
      <c r="I39" s="94"/>
      <c r="J39" s="94"/>
      <c r="K39" s="94"/>
      <c r="L39" s="94"/>
    </row>
    <row r="40" spans="1:12" x14ac:dyDescent="0.4">
      <c r="B40" s="94"/>
      <c r="C40" s="94"/>
      <c r="D40" s="94"/>
      <c r="E40" s="94"/>
      <c r="F40" s="94"/>
      <c r="G40" s="94"/>
      <c r="H40" s="94"/>
      <c r="I40" s="94"/>
      <c r="J40" s="94"/>
      <c r="K40" s="94"/>
      <c r="L40" s="94"/>
    </row>
    <row r="41" spans="1:12" x14ac:dyDescent="0.4">
      <c r="B41" s="94"/>
      <c r="C41" s="94"/>
      <c r="D41" s="94"/>
      <c r="E41" s="94"/>
      <c r="F41" s="94"/>
      <c r="G41" s="94"/>
      <c r="H41" s="94"/>
      <c r="I41" s="94"/>
      <c r="J41" s="94"/>
      <c r="K41" s="94"/>
      <c r="L41" s="94"/>
    </row>
    <row r="42" spans="1:12" x14ac:dyDescent="0.4">
      <c r="B42" s="94"/>
      <c r="C42" s="94"/>
      <c r="D42" s="94"/>
      <c r="E42" s="94"/>
      <c r="F42" s="94"/>
      <c r="G42" s="94"/>
      <c r="H42" s="94"/>
      <c r="I42" s="94"/>
      <c r="J42" s="94"/>
      <c r="K42" s="94"/>
      <c r="L42" s="94"/>
    </row>
    <row r="43" spans="1:12" x14ac:dyDescent="0.4">
      <c r="B43" s="94"/>
      <c r="C43" s="94"/>
      <c r="D43" s="94"/>
      <c r="E43" s="94"/>
      <c r="F43" s="94"/>
      <c r="G43" s="94"/>
      <c r="H43" s="94"/>
      <c r="I43" s="94"/>
      <c r="J43" s="94"/>
      <c r="K43" s="94"/>
      <c r="L43" s="94"/>
    </row>
    <row r="44" spans="1:12" x14ac:dyDescent="0.4">
      <c r="B44" s="94"/>
      <c r="C44" s="94"/>
      <c r="D44" s="94"/>
      <c r="E44" s="94"/>
      <c r="F44" s="94"/>
      <c r="G44" s="94"/>
      <c r="H44" s="94"/>
      <c r="I44" s="94"/>
      <c r="J44" s="94"/>
      <c r="K44" s="94"/>
      <c r="L44" s="94"/>
    </row>
    <row r="45" spans="1:12" x14ac:dyDescent="0.4">
      <c r="B45" s="94"/>
      <c r="C45" s="94"/>
      <c r="D45" s="94"/>
      <c r="E45" s="94"/>
      <c r="F45" s="94"/>
      <c r="G45" s="94"/>
      <c r="H45" s="94"/>
      <c r="I45" s="94"/>
      <c r="J45" s="94"/>
      <c r="K45" s="94"/>
      <c r="L45" s="94"/>
    </row>
    <row r="46" spans="1:12" x14ac:dyDescent="0.4">
      <c r="B46" s="94"/>
      <c r="C46" s="94"/>
      <c r="D46" s="94"/>
      <c r="E46" s="94"/>
      <c r="F46" s="94"/>
      <c r="G46" s="94"/>
      <c r="H46" s="94"/>
      <c r="I46" s="94"/>
      <c r="J46" s="94"/>
      <c r="K46" s="94"/>
      <c r="L46" s="94"/>
    </row>
    <row r="47" spans="1:12" x14ac:dyDescent="0.4">
      <c r="B47" s="94"/>
      <c r="C47" s="94"/>
      <c r="D47" s="94"/>
      <c r="E47" s="94"/>
      <c r="F47" s="94"/>
      <c r="G47" s="94"/>
      <c r="H47" s="94"/>
      <c r="I47" s="94"/>
      <c r="J47" s="94"/>
      <c r="K47" s="94"/>
      <c r="L47" s="94"/>
    </row>
    <row r="48" spans="1:12" x14ac:dyDescent="0.4">
      <c r="B48" s="94"/>
      <c r="C48" s="94"/>
      <c r="D48" s="94"/>
      <c r="E48" s="94"/>
      <c r="F48" s="94"/>
      <c r="G48" s="94"/>
      <c r="H48" s="94"/>
      <c r="I48" s="94"/>
      <c r="J48" s="94"/>
      <c r="K48" s="94"/>
      <c r="L48" s="94"/>
    </row>
    <row r="49" spans="1:12" x14ac:dyDescent="0.4">
      <c r="B49" s="94"/>
      <c r="C49" s="94"/>
      <c r="D49" s="94"/>
      <c r="E49" s="94"/>
      <c r="F49" s="94"/>
      <c r="G49" s="94"/>
      <c r="H49" s="94"/>
      <c r="I49" s="94"/>
      <c r="J49" s="94"/>
      <c r="K49" s="94"/>
      <c r="L49" s="94"/>
    </row>
    <row r="50" spans="1:12" x14ac:dyDescent="0.4">
      <c r="B50" s="94"/>
      <c r="C50" s="94"/>
      <c r="D50" s="94"/>
      <c r="E50" s="94"/>
      <c r="F50" s="94"/>
      <c r="G50" s="94"/>
      <c r="H50" s="94"/>
      <c r="I50" s="94"/>
      <c r="J50" s="94"/>
      <c r="K50" s="94"/>
      <c r="L50" s="94"/>
    </row>
    <row r="51" spans="1:12" x14ac:dyDescent="0.4">
      <c r="B51" s="94"/>
      <c r="C51" s="94"/>
      <c r="D51" s="94"/>
      <c r="E51" s="94"/>
      <c r="F51" s="94"/>
      <c r="G51" s="94"/>
      <c r="H51" s="94"/>
      <c r="I51" s="94"/>
      <c r="J51" s="94"/>
      <c r="K51" s="94"/>
      <c r="L51" s="94"/>
    </row>
    <row r="52" spans="1:12" x14ac:dyDescent="0.4">
      <c r="B52" s="94"/>
      <c r="C52" s="94"/>
      <c r="D52" s="94"/>
      <c r="E52" s="94"/>
      <c r="F52" s="94"/>
      <c r="G52" s="94"/>
      <c r="H52" s="94"/>
      <c r="I52" s="94"/>
      <c r="J52" s="94"/>
      <c r="K52" s="94"/>
      <c r="L52" s="94"/>
    </row>
    <row r="53" spans="1:12" x14ac:dyDescent="0.4">
      <c r="B53" s="94"/>
      <c r="C53" s="94"/>
      <c r="D53" s="94"/>
      <c r="E53" s="94"/>
      <c r="F53" s="94"/>
      <c r="G53" s="94"/>
      <c r="H53" s="94"/>
      <c r="I53" s="94"/>
      <c r="J53" s="94"/>
      <c r="K53" s="94"/>
      <c r="L53" s="94"/>
    </row>
    <row r="54" spans="1:12" x14ac:dyDescent="0.4">
      <c r="B54" s="94"/>
      <c r="C54" s="94"/>
      <c r="D54" s="94"/>
      <c r="E54" s="94"/>
      <c r="F54" s="94"/>
      <c r="G54" s="94"/>
      <c r="H54" s="94"/>
      <c r="I54" s="94"/>
      <c r="J54" s="94"/>
      <c r="K54" s="94"/>
      <c r="L54" s="94"/>
    </row>
    <row r="56" spans="1:12" x14ac:dyDescent="0.4">
      <c r="A56" s="34" t="s">
        <v>121</v>
      </c>
    </row>
    <row r="57" spans="1:12" x14ac:dyDescent="0.4">
      <c r="A57" s="91" t="s">
        <v>111</v>
      </c>
    </row>
    <row r="58" spans="1:12" x14ac:dyDescent="0.4">
      <c r="A58" s="91" t="s">
        <v>122</v>
      </c>
    </row>
    <row r="59" spans="1:12" x14ac:dyDescent="0.4">
      <c r="A59" s="91" t="s">
        <v>123</v>
      </c>
    </row>
    <row r="60" spans="1:12" x14ac:dyDescent="0.4">
      <c r="B60" s="94" t="e" vm="3">
        <v>#VALUE!</v>
      </c>
      <c r="C60" s="94"/>
      <c r="D60" s="94"/>
      <c r="E60" s="94"/>
      <c r="F60" s="94"/>
      <c r="G60" s="94"/>
      <c r="H60" s="94"/>
      <c r="I60" s="94"/>
      <c r="J60" s="94"/>
      <c r="K60" s="94"/>
      <c r="L60" s="94"/>
    </row>
    <row r="61" spans="1:12" x14ac:dyDescent="0.4">
      <c r="B61" s="94"/>
      <c r="C61" s="94"/>
      <c r="D61" s="94"/>
      <c r="E61" s="94"/>
      <c r="F61" s="94"/>
      <c r="G61" s="94"/>
      <c r="H61" s="94"/>
      <c r="I61" s="94"/>
      <c r="J61" s="94"/>
      <c r="K61" s="94"/>
      <c r="L61" s="94"/>
    </row>
    <row r="62" spans="1:12" x14ac:dyDescent="0.4">
      <c r="B62" s="94"/>
      <c r="C62" s="94"/>
      <c r="D62" s="94"/>
      <c r="E62" s="94"/>
      <c r="F62" s="94"/>
      <c r="G62" s="94"/>
      <c r="H62" s="94"/>
      <c r="I62" s="94"/>
      <c r="J62" s="94"/>
      <c r="K62" s="94"/>
      <c r="L62" s="94"/>
    </row>
    <row r="63" spans="1:12" x14ac:dyDescent="0.4">
      <c r="B63" s="94"/>
      <c r="C63" s="94"/>
      <c r="D63" s="94"/>
      <c r="E63" s="94"/>
      <c r="F63" s="94"/>
      <c r="G63" s="94"/>
      <c r="H63" s="94"/>
      <c r="I63" s="94"/>
      <c r="J63" s="94"/>
      <c r="K63" s="94"/>
      <c r="L63" s="94"/>
    </row>
    <row r="64" spans="1:12" x14ac:dyDescent="0.4">
      <c r="B64" s="94"/>
      <c r="C64" s="94"/>
      <c r="D64" s="94"/>
      <c r="E64" s="94"/>
      <c r="F64" s="94"/>
      <c r="G64" s="94"/>
      <c r="H64" s="94"/>
      <c r="I64" s="94"/>
      <c r="J64" s="94"/>
      <c r="K64" s="94"/>
      <c r="L64" s="94"/>
    </row>
    <row r="65" spans="1:12" x14ac:dyDescent="0.4">
      <c r="B65" s="94"/>
      <c r="C65" s="94"/>
      <c r="D65" s="94"/>
      <c r="E65" s="94"/>
      <c r="F65" s="94"/>
      <c r="G65" s="94"/>
      <c r="H65" s="94"/>
      <c r="I65" s="94"/>
      <c r="J65" s="94"/>
      <c r="K65" s="94"/>
      <c r="L65" s="94"/>
    </row>
    <row r="66" spans="1:12" x14ac:dyDescent="0.4">
      <c r="B66" s="94"/>
      <c r="C66" s="94"/>
      <c r="D66" s="94"/>
      <c r="E66" s="94"/>
      <c r="F66" s="94"/>
      <c r="G66" s="94"/>
      <c r="H66" s="94"/>
      <c r="I66" s="94"/>
      <c r="J66" s="94"/>
      <c r="K66" s="94"/>
      <c r="L66" s="94"/>
    </row>
    <row r="67" spans="1:12" x14ac:dyDescent="0.4">
      <c r="B67" s="94"/>
      <c r="C67" s="94"/>
      <c r="D67" s="94"/>
      <c r="E67" s="94"/>
      <c r="F67" s="94"/>
      <c r="G67" s="94"/>
      <c r="H67" s="94"/>
      <c r="I67" s="94"/>
      <c r="J67" s="94"/>
      <c r="K67" s="94"/>
      <c r="L67" s="94"/>
    </row>
    <row r="68" spans="1:12" x14ac:dyDescent="0.4">
      <c r="B68" s="94"/>
      <c r="C68" s="94"/>
      <c r="D68" s="94"/>
      <c r="E68" s="94"/>
      <c r="F68" s="94"/>
      <c r="G68" s="94"/>
      <c r="H68" s="94"/>
      <c r="I68" s="94"/>
      <c r="J68" s="94"/>
      <c r="K68" s="94"/>
      <c r="L68" s="94"/>
    </row>
    <row r="69" spans="1:12" x14ac:dyDescent="0.4">
      <c r="B69" s="94"/>
      <c r="C69" s="94"/>
      <c r="D69" s="94"/>
      <c r="E69" s="94"/>
      <c r="F69" s="94"/>
      <c r="G69" s="94"/>
      <c r="H69" s="94"/>
      <c r="I69" s="94"/>
      <c r="J69" s="94"/>
      <c r="K69" s="94"/>
      <c r="L69" s="94"/>
    </row>
    <row r="70" spans="1:12" x14ac:dyDescent="0.4">
      <c r="B70" s="94"/>
      <c r="C70" s="94"/>
      <c r="D70" s="94"/>
      <c r="E70" s="94"/>
      <c r="F70" s="94"/>
      <c r="G70" s="94"/>
      <c r="H70" s="94"/>
      <c r="I70" s="94"/>
      <c r="J70" s="94"/>
      <c r="K70" s="94"/>
      <c r="L70" s="94"/>
    </row>
    <row r="71" spans="1:12" x14ac:dyDescent="0.4">
      <c r="B71" s="94"/>
      <c r="C71" s="94"/>
      <c r="D71" s="94"/>
      <c r="E71" s="94"/>
      <c r="F71" s="94"/>
      <c r="G71" s="94"/>
      <c r="H71" s="94"/>
      <c r="I71" s="94"/>
      <c r="J71" s="94"/>
      <c r="K71" s="94"/>
      <c r="L71" s="94"/>
    </row>
    <row r="72" spans="1:12" x14ac:dyDescent="0.4">
      <c r="B72" s="94"/>
      <c r="C72" s="94"/>
      <c r="D72" s="94"/>
      <c r="E72" s="94"/>
      <c r="F72" s="94"/>
      <c r="G72" s="94"/>
      <c r="H72" s="94"/>
      <c r="I72" s="94"/>
      <c r="J72" s="94"/>
      <c r="K72" s="94"/>
      <c r="L72" s="94"/>
    </row>
    <row r="73" spans="1:12" x14ac:dyDescent="0.4">
      <c r="B73" s="94"/>
      <c r="C73" s="94"/>
      <c r="D73" s="94"/>
      <c r="E73" s="94"/>
      <c r="F73" s="94"/>
      <c r="G73" s="94"/>
      <c r="H73" s="94"/>
      <c r="I73" s="94"/>
      <c r="J73" s="94"/>
      <c r="K73" s="94"/>
      <c r="L73" s="94"/>
    </row>
    <row r="74" spans="1:12" x14ac:dyDescent="0.4">
      <c r="B74" s="94"/>
      <c r="C74" s="94"/>
      <c r="D74" s="94"/>
      <c r="E74" s="94"/>
      <c r="F74" s="94"/>
      <c r="G74" s="94"/>
      <c r="H74" s="94"/>
      <c r="I74" s="94"/>
      <c r="J74" s="94"/>
      <c r="K74" s="94"/>
      <c r="L74" s="94"/>
    </row>
    <row r="75" spans="1:12" x14ac:dyDescent="0.4">
      <c r="B75" s="94"/>
      <c r="C75" s="94"/>
      <c r="D75" s="94"/>
      <c r="E75" s="94"/>
      <c r="F75" s="94"/>
      <c r="G75" s="94"/>
      <c r="H75" s="94"/>
      <c r="I75" s="94"/>
      <c r="J75" s="94"/>
      <c r="K75" s="94"/>
      <c r="L75" s="94"/>
    </row>
    <row r="76" spans="1:12" x14ac:dyDescent="0.4">
      <c r="A76" s="91" t="s">
        <v>112</v>
      </c>
    </row>
    <row r="77" spans="1:12" x14ac:dyDescent="0.4">
      <c r="B77" s="94" t="e" vm="4">
        <v>#VALUE!</v>
      </c>
      <c r="C77" s="94"/>
      <c r="D77" s="94"/>
      <c r="E77" s="94"/>
      <c r="F77" s="94"/>
      <c r="G77" s="94"/>
      <c r="H77" s="94"/>
      <c r="I77" s="94"/>
      <c r="J77" s="94"/>
      <c r="K77" s="94"/>
      <c r="L77" s="94"/>
    </row>
    <row r="78" spans="1:12" x14ac:dyDescent="0.4">
      <c r="B78" s="94"/>
      <c r="C78" s="94"/>
      <c r="D78" s="94"/>
      <c r="E78" s="94"/>
      <c r="F78" s="94"/>
      <c r="G78" s="94"/>
      <c r="H78" s="94"/>
      <c r="I78" s="94"/>
      <c r="J78" s="94"/>
      <c r="K78" s="94"/>
      <c r="L78" s="94"/>
    </row>
    <row r="79" spans="1:12" x14ac:dyDescent="0.4">
      <c r="B79" s="94"/>
      <c r="C79" s="94"/>
      <c r="D79" s="94"/>
      <c r="E79" s="94"/>
      <c r="F79" s="94"/>
      <c r="G79" s="94"/>
      <c r="H79" s="94"/>
      <c r="I79" s="94"/>
      <c r="J79" s="94"/>
      <c r="K79" s="94"/>
      <c r="L79" s="94"/>
    </row>
    <row r="80" spans="1:12" x14ac:dyDescent="0.4">
      <c r="B80" s="94"/>
      <c r="C80" s="94"/>
      <c r="D80" s="94"/>
      <c r="E80" s="94"/>
      <c r="F80" s="94"/>
      <c r="G80" s="94"/>
      <c r="H80" s="94"/>
      <c r="I80" s="94"/>
      <c r="J80" s="94"/>
      <c r="K80" s="94"/>
      <c r="L80" s="94"/>
    </row>
    <row r="81" spans="1:12" x14ac:dyDescent="0.4">
      <c r="B81" s="94"/>
      <c r="C81" s="94"/>
      <c r="D81" s="94"/>
      <c r="E81" s="94"/>
      <c r="F81" s="94"/>
      <c r="G81" s="94"/>
      <c r="H81" s="94"/>
      <c r="I81" s="94"/>
      <c r="J81" s="94"/>
      <c r="K81" s="94"/>
      <c r="L81" s="94"/>
    </row>
    <row r="82" spans="1:12" x14ac:dyDescent="0.4">
      <c r="B82" s="94"/>
      <c r="C82" s="94"/>
      <c r="D82" s="94"/>
      <c r="E82" s="94"/>
      <c r="F82" s="94"/>
      <c r="G82" s="94"/>
      <c r="H82" s="94"/>
      <c r="I82" s="94"/>
      <c r="J82" s="94"/>
      <c r="K82" s="94"/>
      <c r="L82" s="94"/>
    </row>
    <row r="83" spans="1:12" x14ac:dyDescent="0.4">
      <c r="B83" s="94"/>
      <c r="C83" s="94"/>
      <c r="D83" s="94"/>
      <c r="E83" s="94"/>
      <c r="F83" s="94"/>
      <c r="G83" s="94"/>
      <c r="H83" s="94"/>
      <c r="I83" s="94"/>
      <c r="J83" s="94"/>
      <c r="K83" s="94"/>
      <c r="L83" s="94"/>
    </row>
    <row r="84" spans="1:12" x14ac:dyDescent="0.4">
      <c r="B84" s="94"/>
      <c r="C84" s="94"/>
      <c r="D84" s="94"/>
      <c r="E84" s="94"/>
      <c r="F84" s="94"/>
      <c r="G84" s="94"/>
      <c r="H84" s="94"/>
      <c r="I84" s="94"/>
      <c r="J84" s="94"/>
      <c r="K84" s="94"/>
      <c r="L84" s="94"/>
    </row>
    <row r="85" spans="1:12" x14ac:dyDescent="0.4">
      <c r="B85" s="94"/>
      <c r="C85" s="94"/>
      <c r="D85" s="94"/>
      <c r="E85" s="94"/>
      <c r="F85" s="94"/>
      <c r="G85" s="94"/>
      <c r="H85" s="94"/>
      <c r="I85" s="94"/>
      <c r="J85" s="94"/>
      <c r="K85" s="94"/>
      <c r="L85" s="94"/>
    </row>
    <row r="86" spans="1:12" x14ac:dyDescent="0.4">
      <c r="B86" s="94"/>
      <c r="C86" s="94"/>
      <c r="D86" s="94"/>
      <c r="E86" s="94"/>
      <c r="F86" s="94"/>
      <c r="G86" s="94"/>
      <c r="H86" s="94"/>
      <c r="I86" s="94"/>
      <c r="J86" s="94"/>
      <c r="K86" s="94"/>
      <c r="L86" s="94"/>
    </row>
    <row r="87" spans="1:12" x14ac:dyDescent="0.4">
      <c r="B87" s="94"/>
      <c r="C87" s="94"/>
      <c r="D87" s="94"/>
      <c r="E87" s="94"/>
      <c r="F87" s="94"/>
      <c r="G87" s="94"/>
      <c r="H87" s="94"/>
      <c r="I87" s="94"/>
      <c r="J87" s="94"/>
      <c r="K87" s="94"/>
      <c r="L87" s="94"/>
    </row>
    <row r="88" spans="1:12" x14ac:dyDescent="0.4">
      <c r="B88" s="94"/>
      <c r="C88" s="94"/>
      <c r="D88" s="94"/>
      <c r="E88" s="94"/>
      <c r="F88" s="94"/>
      <c r="G88" s="94"/>
      <c r="H88" s="94"/>
      <c r="I88" s="94"/>
      <c r="J88" s="94"/>
      <c r="K88" s="94"/>
      <c r="L88" s="94"/>
    </row>
    <row r="89" spans="1:12" x14ac:dyDescent="0.4">
      <c r="B89" s="94"/>
      <c r="C89" s="94"/>
      <c r="D89" s="94"/>
      <c r="E89" s="94"/>
      <c r="F89" s="94"/>
      <c r="G89" s="94"/>
      <c r="H89" s="94"/>
      <c r="I89" s="94"/>
      <c r="J89" s="94"/>
      <c r="K89" s="94"/>
      <c r="L89" s="94"/>
    </row>
    <row r="90" spans="1:12" x14ac:dyDescent="0.4">
      <c r="B90" s="94"/>
      <c r="C90" s="94"/>
      <c r="D90" s="94"/>
      <c r="E90" s="94"/>
      <c r="F90" s="94"/>
      <c r="G90" s="94"/>
      <c r="H90" s="94"/>
      <c r="I90" s="94"/>
      <c r="J90" s="94"/>
      <c r="K90" s="94"/>
      <c r="L90" s="94"/>
    </row>
    <row r="91" spans="1:12" x14ac:dyDescent="0.4">
      <c r="B91" s="94"/>
      <c r="C91" s="94"/>
      <c r="D91" s="94"/>
      <c r="E91" s="94"/>
      <c r="F91" s="94"/>
      <c r="G91" s="94"/>
      <c r="H91" s="94"/>
      <c r="I91" s="94"/>
      <c r="J91" s="94"/>
      <c r="K91" s="94"/>
      <c r="L91" s="94"/>
    </row>
    <row r="92" spans="1:12" x14ac:dyDescent="0.4">
      <c r="B92" s="94"/>
      <c r="C92" s="94"/>
      <c r="D92" s="94"/>
      <c r="E92" s="94"/>
      <c r="F92" s="94"/>
      <c r="G92" s="94"/>
      <c r="H92" s="94"/>
      <c r="I92" s="94"/>
      <c r="J92" s="94"/>
      <c r="K92" s="94"/>
      <c r="L92" s="94"/>
    </row>
    <row r="93" spans="1:12" x14ac:dyDescent="0.4">
      <c r="A93" s="91" t="s">
        <v>116</v>
      </c>
    </row>
    <row r="94" spans="1:12" x14ac:dyDescent="0.4">
      <c r="A94" s="92" t="s">
        <v>115</v>
      </c>
    </row>
    <row r="95" spans="1:12" x14ac:dyDescent="0.4">
      <c r="B95" s="94" t="e" vm="5">
        <v>#VALUE!</v>
      </c>
      <c r="C95" s="94"/>
      <c r="D95" s="94"/>
      <c r="E95" s="94"/>
      <c r="F95" s="94"/>
      <c r="G95" s="94"/>
      <c r="H95" s="94"/>
      <c r="I95" s="94"/>
      <c r="J95" s="94"/>
      <c r="K95" s="94"/>
      <c r="L95" s="94"/>
    </row>
    <row r="96" spans="1:12" x14ac:dyDescent="0.4">
      <c r="B96" s="94"/>
      <c r="C96" s="94"/>
      <c r="D96" s="94"/>
      <c r="E96" s="94"/>
      <c r="F96" s="94"/>
      <c r="G96" s="94"/>
      <c r="H96" s="94"/>
      <c r="I96" s="94"/>
      <c r="J96" s="94"/>
      <c r="K96" s="94"/>
      <c r="L96" s="94"/>
    </row>
    <row r="97" spans="1:12" x14ac:dyDescent="0.4">
      <c r="B97" s="94"/>
      <c r="C97" s="94"/>
      <c r="D97" s="94"/>
      <c r="E97" s="94"/>
      <c r="F97" s="94"/>
      <c r="G97" s="94"/>
      <c r="H97" s="94"/>
      <c r="I97" s="94"/>
      <c r="J97" s="94"/>
      <c r="K97" s="94"/>
      <c r="L97" s="94"/>
    </row>
    <row r="98" spans="1:12" x14ac:dyDescent="0.4">
      <c r="B98" s="94"/>
      <c r="C98" s="94"/>
      <c r="D98" s="94"/>
      <c r="E98" s="94"/>
      <c r="F98" s="94"/>
      <c r="G98" s="94"/>
      <c r="H98" s="94"/>
      <c r="I98" s="94"/>
      <c r="J98" s="94"/>
      <c r="K98" s="94"/>
      <c r="L98" s="94"/>
    </row>
    <row r="99" spans="1:12" x14ac:dyDescent="0.4">
      <c r="B99" s="94"/>
      <c r="C99" s="94"/>
      <c r="D99" s="94"/>
      <c r="E99" s="94"/>
      <c r="F99" s="94"/>
      <c r="G99" s="94"/>
      <c r="H99" s="94"/>
      <c r="I99" s="94"/>
      <c r="J99" s="94"/>
      <c r="K99" s="94"/>
      <c r="L99" s="94"/>
    </row>
    <row r="100" spans="1:12" x14ac:dyDescent="0.4">
      <c r="B100" s="94"/>
      <c r="C100" s="94"/>
      <c r="D100" s="94"/>
      <c r="E100" s="94"/>
      <c r="F100" s="94"/>
      <c r="G100" s="94"/>
      <c r="H100" s="94"/>
      <c r="I100" s="94"/>
      <c r="J100" s="94"/>
      <c r="K100" s="94"/>
      <c r="L100" s="94"/>
    </row>
    <row r="101" spans="1:12" x14ac:dyDescent="0.4">
      <c r="B101" s="94"/>
      <c r="C101" s="94"/>
      <c r="D101" s="94"/>
      <c r="E101" s="94"/>
      <c r="F101" s="94"/>
      <c r="G101" s="94"/>
      <c r="H101" s="94"/>
      <c r="I101" s="94"/>
      <c r="J101" s="94"/>
      <c r="K101" s="94"/>
      <c r="L101" s="94"/>
    </row>
    <row r="102" spans="1:12" x14ac:dyDescent="0.4">
      <c r="B102" s="94"/>
      <c r="C102" s="94"/>
      <c r="D102" s="94"/>
      <c r="E102" s="94"/>
      <c r="F102" s="94"/>
      <c r="G102" s="94"/>
      <c r="H102" s="94"/>
      <c r="I102" s="94"/>
      <c r="J102" s="94"/>
      <c r="K102" s="94"/>
      <c r="L102" s="94"/>
    </row>
    <row r="103" spans="1:12" x14ac:dyDescent="0.4">
      <c r="B103" s="94"/>
      <c r="C103" s="94"/>
      <c r="D103" s="94"/>
      <c r="E103" s="94"/>
      <c r="F103" s="94"/>
      <c r="G103" s="94"/>
      <c r="H103" s="94"/>
      <c r="I103" s="94"/>
      <c r="J103" s="94"/>
      <c r="K103" s="94"/>
      <c r="L103" s="94"/>
    </row>
    <row r="104" spans="1:12" x14ac:dyDescent="0.4">
      <c r="B104" s="94"/>
      <c r="C104" s="94"/>
      <c r="D104" s="94"/>
      <c r="E104" s="94"/>
      <c r="F104" s="94"/>
      <c r="G104" s="94"/>
      <c r="H104" s="94"/>
      <c r="I104" s="94"/>
      <c r="J104" s="94"/>
      <c r="K104" s="94"/>
      <c r="L104" s="94"/>
    </row>
    <row r="105" spans="1:12" x14ac:dyDescent="0.4">
      <c r="B105" s="94"/>
      <c r="C105" s="94"/>
      <c r="D105" s="94"/>
      <c r="E105" s="94"/>
      <c r="F105" s="94"/>
      <c r="G105" s="94"/>
      <c r="H105" s="94"/>
      <c r="I105" s="94"/>
      <c r="J105" s="94"/>
      <c r="K105" s="94"/>
      <c r="L105" s="94"/>
    </row>
    <row r="106" spans="1:12" x14ac:dyDescent="0.4">
      <c r="B106" s="94"/>
      <c r="C106" s="94"/>
      <c r="D106" s="94"/>
      <c r="E106" s="94"/>
      <c r="F106" s="94"/>
      <c r="G106" s="94"/>
      <c r="H106" s="94"/>
      <c r="I106" s="94"/>
      <c r="J106" s="94"/>
      <c r="K106" s="94"/>
      <c r="L106" s="94"/>
    </row>
    <row r="107" spans="1:12" x14ac:dyDescent="0.4">
      <c r="B107" s="94"/>
      <c r="C107" s="94"/>
      <c r="D107" s="94"/>
      <c r="E107" s="94"/>
      <c r="F107" s="94"/>
      <c r="G107" s="94"/>
      <c r="H107" s="94"/>
      <c r="I107" s="94"/>
      <c r="J107" s="94"/>
      <c r="K107" s="94"/>
      <c r="L107" s="94"/>
    </row>
    <row r="108" spans="1:12" x14ac:dyDescent="0.4">
      <c r="B108" s="94"/>
      <c r="C108" s="94"/>
      <c r="D108" s="94"/>
      <c r="E108" s="94"/>
      <c r="F108" s="94"/>
      <c r="G108" s="94"/>
      <c r="H108" s="94"/>
      <c r="I108" s="94"/>
      <c r="J108" s="94"/>
      <c r="K108" s="94"/>
      <c r="L108" s="94"/>
    </row>
    <row r="109" spans="1:12" x14ac:dyDescent="0.4">
      <c r="B109" s="94"/>
      <c r="C109" s="94"/>
      <c r="D109" s="94"/>
      <c r="E109" s="94"/>
      <c r="F109" s="94"/>
      <c r="G109" s="94"/>
      <c r="H109" s="94"/>
      <c r="I109" s="94"/>
      <c r="J109" s="94"/>
      <c r="K109" s="94"/>
      <c r="L109" s="94"/>
    </row>
    <row r="110" spans="1:12" x14ac:dyDescent="0.4">
      <c r="B110" s="94"/>
      <c r="C110" s="94"/>
      <c r="D110" s="94"/>
      <c r="E110" s="94"/>
      <c r="F110" s="94"/>
      <c r="G110" s="94"/>
      <c r="H110" s="94"/>
      <c r="I110" s="94"/>
      <c r="J110" s="94"/>
      <c r="K110" s="94"/>
      <c r="L110" s="94"/>
    </row>
    <row r="112" spans="1:12" x14ac:dyDescent="0.4">
      <c r="A112" s="34" t="s">
        <v>117</v>
      </c>
    </row>
    <row r="113" spans="1:1" x14ac:dyDescent="0.4">
      <c r="A113" s="91" t="s">
        <v>118</v>
      </c>
    </row>
    <row r="114" spans="1:1" x14ac:dyDescent="0.4">
      <c r="A114" s="91" t="s">
        <v>119</v>
      </c>
    </row>
    <row r="115" spans="1:1" x14ac:dyDescent="0.4">
      <c r="A115" s="91" t="s">
        <v>120</v>
      </c>
    </row>
  </sheetData>
  <mergeCells count="5">
    <mergeCell ref="B17:L32"/>
    <mergeCell ref="B39:L54"/>
    <mergeCell ref="B60:L75"/>
    <mergeCell ref="B77:L92"/>
    <mergeCell ref="B95:L110"/>
  </mergeCells>
  <phoneticPr fontId="2"/>
  <hyperlinks>
    <hyperlink ref="A16" r:id="rId1" xr:uid="{024EEBC0-71BC-431F-BF7E-4C95794AF4B0}"/>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030CB9-FFB4-4E7D-BB4F-CA29A29415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デイトレ集計</vt:lpstr>
      <vt:lpstr>matsui</vt:lpstr>
      <vt:lpstr>祝祭日</vt:lpstr>
      <vt:lpstr>使い方</vt:lpstr>
      <vt:lpstr>祝祭日</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冨本正樹</dc:creator>
  <cp:keywords/>
  <dc:description/>
  <cp:lastModifiedBy>正樹 冨本</cp:lastModifiedBy>
  <cp:revision/>
  <cp:lastPrinted>2023-03-17T05:57:47Z</cp:lastPrinted>
  <dcterms:created xsi:type="dcterms:W3CDTF">2022-03-19T04:32:38Z</dcterms:created>
  <dcterms:modified xsi:type="dcterms:W3CDTF">2023-12-05T06:46:11Z</dcterms:modified>
  <cp:category/>
  <cp:contentStatus/>
</cp:coreProperties>
</file>