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asak\YouTube\Documents\"/>
    </mc:Choice>
  </mc:AlternateContent>
  <xr:revisionPtr revIDLastSave="0" documentId="13_ncr:1_{9093AD57-BE9A-4271-8F05-7EBF94A475EC}" xr6:coauthVersionLast="47" xr6:coauthVersionMax="47" xr10:uidLastSave="{00000000-0000-0000-0000-000000000000}"/>
  <bookViews>
    <workbookView xWindow="-51720" yWindow="-75" windowWidth="51840" windowHeight="21840" tabRatio="776" activeTab="4" xr2:uid="{786E455A-10A2-44C7-BF48-149DEA8423EC}"/>
  </bookViews>
  <sheets>
    <sheet name="サマリー" sheetId="16" r:id="rId1"/>
    <sheet name="一覧" sheetId="10" r:id="rId2"/>
    <sheet name="TradingHistory" sheetId="14" r:id="rId3"/>
    <sheet name="CurrentSettlement" sheetId="15" r:id="rId4"/>
    <sheet name="目標の立て方" sheetId="18" r:id="rId5"/>
    <sheet name="データ取込" sheetId="17" r:id="rId6"/>
  </sheets>
  <definedNames>
    <definedName name="ExternalData_1" localSheetId="3" hidden="1">CurrentSettlement!$A$1:$K$16</definedName>
    <definedName name="ExternalData_1" localSheetId="2" hidden="1">TradingHistory!$A$1:$AA$7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0" l="1" a="1"/>
  <c r="A4" i="10"/>
  <c r="B44" i="16" a="1"/>
  <c r="B44" i="16" s="1"/>
  <c r="AW4" i="10"/>
  <c r="AU4" i="10"/>
  <c r="AT4" i="10"/>
  <c r="AS4" i="10"/>
  <c r="AQ4" i="10"/>
  <c r="AP4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5" i="10"/>
  <c r="AB56" i="10"/>
  <c r="AB57" i="10"/>
  <c r="AB58" i="10"/>
  <c r="AB59" i="10"/>
  <c r="AB60" i="10"/>
  <c r="AB61" i="10"/>
  <c r="AB62" i="10"/>
  <c r="AB63" i="10"/>
  <c r="AB64" i="10"/>
  <c r="AB65" i="10"/>
  <c r="AB66" i="10"/>
  <c r="AB67" i="10"/>
  <c r="AB68" i="10"/>
  <c r="AB69" i="10"/>
  <c r="AB70" i="10"/>
  <c r="AB71" i="10"/>
  <c r="AB72" i="10"/>
  <c r="AB73" i="10"/>
  <c r="AB74" i="10"/>
  <c r="AB75" i="10"/>
  <c r="AB76" i="10"/>
  <c r="AB77" i="10"/>
  <c r="AB78" i="10"/>
  <c r="AB79" i="10"/>
  <c r="AB80" i="10"/>
  <c r="AB81" i="10"/>
  <c r="AB82" i="10"/>
  <c r="AB83" i="10"/>
  <c r="AB84" i="10"/>
  <c r="AB85" i="10"/>
  <c r="AB86" i="10"/>
  <c r="AB87" i="10"/>
  <c r="AB88" i="10"/>
  <c r="AB89" i="10"/>
  <c r="AB90" i="10"/>
  <c r="AB91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5" i="10"/>
  <c r="AB4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5" i="10"/>
  <c r="X4" i="10"/>
  <c r="AA6" i="10"/>
  <c r="AA7" i="10"/>
  <c r="AL7" i="10" s="1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AA58" i="10"/>
  <c r="AA59" i="10"/>
  <c r="AA60" i="10"/>
  <c r="AA61" i="10"/>
  <c r="AA62" i="10"/>
  <c r="AA63" i="10"/>
  <c r="AA64" i="10"/>
  <c r="AA65" i="10"/>
  <c r="AA66" i="10"/>
  <c r="AA67" i="10"/>
  <c r="AA68" i="10"/>
  <c r="AA69" i="10"/>
  <c r="AA70" i="10"/>
  <c r="AA71" i="10"/>
  <c r="AA72" i="10"/>
  <c r="AA73" i="10"/>
  <c r="AA74" i="10"/>
  <c r="AA75" i="10"/>
  <c r="AA76" i="10"/>
  <c r="AA77" i="10"/>
  <c r="AA78" i="10"/>
  <c r="AA79" i="10"/>
  <c r="AA80" i="10"/>
  <c r="AA81" i="10"/>
  <c r="AA82" i="10"/>
  <c r="AA83" i="10"/>
  <c r="AA84" i="10"/>
  <c r="AA85" i="10"/>
  <c r="AA86" i="10"/>
  <c r="AA87" i="10"/>
  <c r="AA88" i="10"/>
  <c r="AA89" i="10"/>
  <c r="AA90" i="10"/>
  <c r="AA91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5" i="10"/>
  <c r="AL5" i="10" s="1"/>
  <c r="AA4" i="10"/>
  <c r="AL4" i="10" s="1"/>
  <c r="W4" i="10"/>
  <c r="AH4" i="10" s="1"/>
  <c r="W6" i="10"/>
  <c r="W7" i="10"/>
  <c r="AH7" i="10" s="1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5" i="10"/>
  <c r="AH5" i="10" s="1"/>
  <c r="Y6" i="10"/>
  <c r="Y7" i="10"/>
  <c r="AJ7" i="10" s="1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5" i="10"/>
  <c r="AJ5" i="10" s="1"/>
  <c r="Y4" i="10"/>
  <c r="AJ4" i="10" s="1"/>
  <c r="U6" i="10"/>
  <c r="T6" i="10" s="1"/>
  <c r="U7" i="10"/>
  <c r="T7" i="10" s="1"/>
  <c r="AE7" i="10" s="1"/>
  <c r="U8" i="10"/>
  <c r="T8" i="10" s="1"/>
  <c r="AE8" i="10" s="1"/>
  <c r="U9" i="10"/>
  <c r="T9" i="10" s="1"/>
  <c r="U10" i="10"/>
  <c r="T10" i="10" s="1"/>
  <c r="AE10" i="10" s="1"/>
  <c r="U11" i="10"/>
  <c r="T11" i="10" s="1"/>
  <c r="U12" i="10"/>
  <c r="T12" i="10" s="1"/>
  <c r="AE12" i="10" s="1"/>
  <c r="U13" i="10"/>
  <c r="T13" i="10" s="1"/>
  <c r="AE13" i="10" s="1"/>
  <c r="U14" i="10"/>
  <c r="T14" i="10" s="1"/>
  <c r="AE14" i="10" s="1"/>
  <c r="U15" i="10"/>
  <c r="T15" i="10" s="1"/>
  <c r="U16" i="10"/>
  <c r="T16" i="10" s="1"/>
  <c r="U17" i="10"/>
  <c r="T17" i="10" s="1"/>
  <c r="U18" i="10"/>
  <c r="T18" i="10" s="1"/>
  <c r="U19" i="10"/>
  <c r="T19" i="10" s="1"/>
  <c r="U20" i="10"/>
  <c r="T20" i="10" s="1"/>
  <c r="U21" i="10"/>
  <c r="T21" i="10" s="1"/>
  <c r="U22" i="10"/>
  <c r="T22" i="10" s="1"/>
  <c r="AE22" i="10" s="1"/>
  <c r="U23" i="10"/>
  <c r="T23" i="10" s="1"/>
  <c r="AE23" i="10" s="1"/>
  <c r="U24" i="10"/>
  <c r="T24" i="10" s="1"/>
  <c r="U25" i="10"/>
  <c r="T25" i="10" s="1"/>
  <c r="U26" i="10"/>
  <c r="T26" i="10" s="1"/>
  <c r="U27" i="10"/>
  <c r="T27" i="10" s="1"/>
  <c r="U28" i="10"/>
  <c r="T28" i="10" s="1"/>
  <c r="U29" i="10"/>
  <c r="T29" i="10" s="1"/>
  <c r="U30" i="10"/>
  <c r="T30" i="10" s="1"/>
  <c r="AE30" i="10" s="1"/>
  <c r="U31" i="10"/>
  <c r="T31" i="10" s="1"/>
  <c r="U32" i="10"/>
  <c r="T32" i="10" s="1"/>
  <c r="AE32" i="10" s="1"/>
  <c r="U33" i="10"/>
  <c r="T33" i="10" s="1"/>
  <c r="AE33" i="10" s="1"/>
  <c r="U34" i="10"/>
  <c r="T34" i="10" s="1"/>
  <c r="AE34" i="10" s="1"/>
  <c r="U35" i="10"/>
  <c r="T35" i="10" s="1"/>
  <c r="U36" i="10"/>
  <c r="T36" i="10" s="1"/>
  <c r="U37" i="10"/>
  <c r="T37" i="10" s="1"/>
  <c r="U38" i="10"/>
  <c r="T38" i="10" s="1"/>
  <c r="U39" i="10"/>
  <c r="T39" i="10" s="1"/>
  <c r="U40" i="10"/>
  <c r="T40" i="10" s="1"/>
  <c r="U41" i="10"/>
  <c r="T41" i="10" s="1"/>
  <c r="U42" i="10"/>
  <c r="T42" i="10" s="1"/>
  <c r="AE42" i="10" s="1"/>
  <c r="U43" i="10"/>
  <c r="T43" i="10" s="1"/>
  <c r="AE43" i="10" s="1"/>
  <c r="U44" i="10"/>
  <c r="T44" i="10" s="1"/>
  <c r="U45" i="10"/>
  <c r="T45" i="10" s="1"/>
  <c r="U46" i="10"/>
  <c r="T46" i="10" s="1"/>
  <c r="U47" i="10"/>
  <c r="T47" i="10" s="1"/>
  <c r="U48" i="10"/>
  <c r="T48" i="10" s="1"/>
  <c r="U49" i="10"/>
  <c r="T49" i="10" s="1"/>
  <c r="U50" i="10"/>
  <c r="T50" i="10" s="1"/>
  <c r="AE50" i="10" s="1"/>
  <c r="U51" i="10"/>
  <c r="T51" i="10" s="1"/>
  <c r="U52" i="10"/>
  <c r="T52" i="10" s="1"/>
  <c r="AE52" i="10" s="1"/>
  <c r="U53" i="10"/>
  <c r="T53" i="10" s="1"/>
  <c r="AE53" i="10" s="1"/>
  <c r="U54" i="10"/>
  <c r="T54" i="10" s="1"/>
  <c r="AE54" i="10" s="1"/>
  <c r="U55" i="10"/>
  <c r="T55" i="10" s="1"/>
  <c r="U56" i="10"/>
  <c r="T56" i="10" s="1"/>
  <c r="U57" i="10"/>
  <c r="T57" i="10" s="1"/>
  <c r="U58" i="10"/>
  <c r="T58" i="10" s="1"/>
  <c r="U59" i="10"/>
  <c r="T59" i="10" s="1"/>
  <c r="U60" i="10"/>
  <c r="T60" i="10" s="1"/>
  <c r="U61" i="10"/>
  <c r="T61" i="10" s="1"/>
  <c r="U62" i="10"/>
  <c r="T62" i="10" s="1"/>
  <c r="AE62" i="10" s="1"/>
  <c r="U63" i="10"/>
  <c r="T63" i="10" s="1"/>
  <c r="AE63" i="10" s="1"/>
  <c r="U64" i="10"/>
  <c r="T64" i="10" s="1"/>
  <c r="U65" i="10"/>
  <c r="T65" i="10" s="1"/>
  <c r="U66" i="10"/>
  <c r="T66" i="10" s="1"/>
  <c r="U67" i="10"/>
  <c r="T67" i="10" s="1"/>
  <c r="U68" i="10"/>
  <c r="T68" i="10" s="1"/>
  <c r="U69" i="10"/>
  <c r="T69" i="10" s="1"/>
  <c r="U70" i="10"/>
  <c r="T70" i="10" s="1"/>
  <c r="AE70" i="10" s="1"/>
  <c r="U71" i="10"/>
  <c r="T71" i="10" s="1"/>
  <c r="U72" i="10"/>
  <c r="T72" i="10" s="1"/>
  <c r="AE72" i="10" s="1"/>
  <c r="U73" i="10"/>
  <c r="T73" i="10" s="1"/>
  <c r="AE73" i="10" s="1"/>
  <c r="U74" i="10"/>
  <c r="T74" i="10" s="1"/>
  <c r="AE74" i="10" s="1"/>
  <c r="U75" i="10"/>
  <c r="T75" i="10" s="1"/>
  <c r="U76" i="10"/>
  <c r="T76" i="10" s="1"/>
  <c r="U77" i="10"/>
  <c r="T77" i="10" s="1"/>
  <c r="U78" i="10"/>
  <c r="T78" i="10" s="1"/>
  <c r="U79" i="10"/>
  <c r="T79" i="10" s="1"/>
  <c r="U80" i="10"/>
  <c r="T80" i="10" s="1"/>
  <c r="U81" i="10"/>
  <c r="T81" i="10" s="1"/>
  <c r="U82" i="10"/>
  <c r="T82" i="10" s="1"/>
  <c r="AE82" i="10" s="1"/>
  <c r="U83" i="10"/>
  <c r="T83" i="10" s="1"/>
  <c r="AE83" i="10" s="1"/>
  <c r="U84" i="10"/>
  <c r="T84" i="10" s="1"/>
  <c r="U85" i="10"/>
  <c r="T85" i="10" s="1"/>
  <c r="U86" i="10"/>
  <c r="T86" i="10" s="1"/>
  <c r="U87" i="10"/>
  <c r="T87" i="10" s="1"/>
  <c r="U88" i="10"/>
  <c r="T88" i="10" s="1"/>
  <c r="AE88" i="10" s="1"/>
  <c r="U89" i="10"/>
  <c r="T89" i="10" s="1"/>
  <c r="U90" i="10"/>
  <c r="T90" i="10" s="1"/>
  <c r="AE90" i="10" s="1"/>
  <c r="U91" i="10"/>
  <c r="T91" i="10" s="1"/>
  <c r="U92" i="10"/>
  <c r="T92" i="10" s="1"/>
  <c r="AE92" i="10" s="1"/>
  <c r="U93" i="10"/>
  <c r="T93" i="10" s="1"/>
  <c r="AE93" i="10" s="1"/>
  <c r="U94" i="10"/>
  <c r="T94" i="10" s="1"/>
  <c r="AE94" i="10" s="1"/>
  <c r="U95" i="10"/>
  <c r="T95" i="10" s="1"/>
  <c r="U96" i="10"/>
  <c r="T96" i="10" s="1"/>
  <c r="U97" i="10"/>
  <c r="T97" i="10" s="1"/>
  <c r="U98" i="10"/>
  <c r="T98" i="10" s="1"/>
  <c r="U99" i="10"/>
  <c r="T99" i="10" s="1"/>
  <c r="U100" i="10"/>
  <c r="T100" i="10" s="1"/>
  <c r="U101" i="10"/>
  <c r="T101" i="10" s="1"/>
  <c r="U102" i="10"/>
  <c r="T102" i="10" s="1"/>
  <c r="AE102" i="10" s="1"/>
  <c r="U103" i="10"/>
  <c r="T103" i="10" s="1"/>
  <c r="AE103" i="10" s="1"/>
  <c r="U5" i="10"/>
  <c r="T5" i="10" s="1"/>
  <c r="AE5" i="10" s="1"/>
  <c r="U4" i="10"/>
  <c r="T4" i="10" s="1"/>
  <c r="AE4" i="10" s="1"/>
  <c r="N7" i="10"/>
  <c r="N30" i="10"/>
  <c r="N62" i="10"/>
  <c r="N70" i="10"/>
  <c r="N82" i="10"/>
  <c r="N83" i="10"/>
  <c r="N84" i="10"/>
  <c r="N90" i="10"/>
  <c r="N5" i="10"/>
  <c r="J7" i="10"/>
  <c r="J8" i="10"/>
  <c r="N8" i="10" s="1"/>
  <c r="J10" i="10"/>
  <c r="N10" i="10" s="1"/>
  <c r="J13" i="10"/>
  <c r="N13" i="10" s="1"/>
  <c r="J19" i="10"/>
  <c r="N19" i="10" s="1"/>
  <c r="J22" i="10"/>
  <c r="N22" i="10" s="1"/>
  <c r="J23" i="10"/>
  <c r="N23" i="10" s="1"/>
  <c r="J24" i="10"/>
  <c r="N24" i="10" s="1"/>
  <c r="J26" i="10"/>
  <c r="N26" i="10" s="1"/>
  <c r="J30" i="10"/>
  <c r="J32" i="10"/>
  <c r="N32" i="10" s="1"/>
  <c r="J42" i="10"/>
  <c r="N42" i="10" s="1"/>
  <c r="J43" i="10"/>
  <c r="N43" i="10" s="1"/>
  <c r="J44" i="10"/>
  <c r="N44" i="10" s="1"/>
  <c r="J50" i="10"/>
  <c r="N50" i="10" s="1"/>
  <c r="J59" i="10"/>
  <c r="N59" i="10" s="1"/>
  <c r="J62" i="10"/>
  <c r="J63" i="10"/>
  <c r="N63" i="10" s="1"/>
  <c r="J70" i="10"/>
  <c r="J82" i="10"/>
  <c r="J83" i="10"/>
  <c r="J84" i="10"/>
  <c r="J86" i="10"/>
  <c r="N86" i="10" s="1"/>
  <c r="J90" i="10"/>
  <c r="J92" i="10"/>
  <c r="N92" i="10" s="1"/>
  <c r="J93" i="10"/>
  <c r="N93" i="10" s="1"/>
  <c r="J95" i="10"/>
  <c r="N95" i="10" s="1"/>
  <c r="J102" i="10"/>
  <c r="N102" i="10" s="1"/>
  <c r="J5" i="10"/>
  <c r="I6" i="10"/>
  <c r="J6" i="10" s="1"/>
  <c r="N6" i="10" s="1"/>
  <c r="I7" i="10"/>
  <c r="I8" i="10"/>
  <c r="I9" i="10"/>
  <c r="J9" i="10" s="1"/>
  <c r="N9" i="10" s="1"/>
  <c r="I10" i="10"/>
  <c r="I11" i="10"/>
  <c r="J11" i="10" s="1"/>
  <c r="N11" i="10" s="1"/>
  <c r="I12" i="10"/>
  <c r="J12" i="10" s="1"/>
  <c r="N12" i="10" s="1"/>
  <c r="I13" i="10"/>
  <c r="I14" i="10"/>
  <c r="J14" i="10" s="1"/>
  <c r="N14" i="10" s="1"/>
  <c r="I15" i="10"/>
  <c r="J15" i="10" s="1"/>
  <c r="N15" i="10" s="1"/>
  <c r="I16" i="10"/>
  <c r="J16" i="10" s="1"/>
  <c r="N16" i="10" s="1"/>
  <c r="I17" i="10"/>
  <c r="J17" i="10" s="1"/>
  <c r="N17" i="10" s="1"/>
  <c r="I18" i="10"/>
  <c r="J18" i="10" s="1"/>
  <c r="N18" i="10" s="1"/>
  <c r="I19" i="10"/>
  <c r="I20" i="10"/>
  <c r="J20" i="10" s="1"/>
  <c r="N20" i="10" s="1"/>
  <c r="I21" i="10"/>
  <c r="J21" i="10" s="1"/>
  <c r="N21" i="10" s="1"/>
  <c r="I22" i="10"/>
  <c r="I23" i="10"/>
  <c r="I24" i="10"/>
  <c r="I25" i="10"/>
  <c r="J25" i="10" s="1"/>
  <c r="N25" i="10" s="1"/>
  <c r="I26" i="10"/>
  <c r="I27" i="10"/>
  <c r="J27" i="10" s="1"/>
  <c r="N27" i="10" s="1"/>
  <c r="I28" i="10"/>
  <c r="J28" i="10" s="1"/>
  <c r="N28" i="10" s="1"/>
  <c r="I29" i="10"/>
  <c r="J29" i="10" s="1"/>
  <c r="N29" i="10" s="1"/>
  <c r="I30" i="10"/>
  <c r="I31" i="10"/>
  <c r="J31" i="10" s="1"/>
  <c r="N31" i="10" s="1"/>
  <c r="I32" i="10"/>
  <c r="I33" i="10"/>
  <c r="J33" i="10" s="1"/>
  <c r="N33" i="10" s="1"/>
  <c r="I34" i="10"/>
  <c r="J34" i="10" s="1"/>
  <c r="N34" i="10" s="1"/>
  <c r="I35" i="10"/>
  <c r="J35" i="10" s="1"/>
  <c r="N35" i="10" s="1"/>
  <c r="I36" i="10"/>
  <c r="J36" i="10" s="1"/>
  <c r="N36" i="10" s="1"/>
  <c r="I37" i="10"/>
  <c r="J37" i="10" s="1"/>
  <c r="N37" i="10" s="1"/>
  <c r="I38" i="10"/>
  <c r="J38" i="10" s="1"/>
  <c r="N38" i="10" s="1"/>
  <c r="I39" i="10"/>
  <c r="J39" i="10" s="1"/>
  <c r="N39" i="10" s="1"/>
  <c r="I40" i="10"/>
  <c r="J40" i="10" s="1"/>
  <c r="N40" i="10" s="1"/>
  <c r="I41" i="10"/>
  <c r="J41" i="10" s="1"/>
  <c r="N41" i="10" s="1"/>
  <c r="I42" i="10"/>
  <c r="I43" i="10"/>
  <c r="I44" i="10"/>
  <c r="I45" i="10"/>
  <c r="J45" i="10" s="1"/>
  <c r="N45" i="10" s="1"/>
  <c r="I46" i="10"/>
  <c r="J46" i="10" s="1"/>
  <c r="N46" i="10" s="1"/>
  <c r="I47" i="10"/>
  <c r="J47" i="10" s="1"/>
  <c r="N47" i="10" s="1"/>
  <c r="I48" i="10"/>
  <c r="J48" i="10" s="1"/>
  <c r="N48" i="10" s="1"/>
  <c r="I49" i="10"/>
  <c r="J49" i="10" s="1"/>
  <c r="N49" i="10" s="1"/>
  <c r="I50" i="10"/>
  <c r="I51" i="10"/>
  <c r="J51" i="10" s="1"/>
  <c r="N51" i="10" s="1"/>
  <c r="I52" i="10"/>
  <c r="J52" i="10" s="1"/>
  <c r="N52" i="10" s="1"/>
  <c r="I53" i="10"/>
  <c r="J53" i="10" s="1"/>
  <c r="N53" i="10" s="1"/>
  <c r="I54" i="10"/>
  <c r="J54" i="10" s="1"/>
  <c r="N54" i="10" s="1"/>
  <c r="I55" i="10"/>
  <c r="J55" i="10" s="1"/>
  <c r="N55" i="10" s="1"/>
  <c r="I56" i="10"/>
  <c r="J56" i="10" s="1"/>
  <c r="N56" i="10" s="1"/>
  <c r="I57" i="10"/>
  <c r="J57" i="10" s="1"/>
  <c r="N57" i="10" s="1"/>
  <c r="I58" i="10"/>
  <c r="J58" i="10" s="1"/>
  <c r="N58" i="10" s="1"/>
  <c r="I59" i="10"/>
  <c r="I60" i="10"/>
  <c r="J60" i="10" s="1"/>
  <c r="N60" i="10" s="1"/>
  <c r="I61" i="10"/>
  <c r="J61" i="10" s="1"/>
  <c r="N61" i="10" s="1"/>
  <c r="I62" i="10"/>
  <c r="I63" i="10"/>
  <c r="I64" i="10"/>
  <c r="J64" i="10" s="1"/>
  <c r="N64" i="10" s="1"/>
  <c r="I65" i="10"/>
  <c r="J65" i="10" s="1"/>
  <c r="N65" i="10" s="1"/>
  <c r="I66" i="10"/>
  <c r="J66" i="10" s="1"/>
  <c r="N66" i="10" s="1"/>
  <c r="I67" i="10"/>
  <c r="J67" i="10" s="1"/>
  <c r="N67" i="10" s="1"/>
  <c r="I68" i="10"/>
  <c r="J68" i="10" s="1"/>
  <c r="N68" i="10" s="1"/>
  <c r="I69" i="10"/>
  <c r="J69" i="10" s="1"/>
  <c r="N69" i="10" s="1"/>
  <c r="I70" i="10"/>
  <c r="I71" i="10"/>
  <c r="J71" i="10" s="1"/>
  <c r="N71" i="10" s="1"/>
  <c r="I72" i="10"/>
  <c r="J72" i="10" s="1"/>
  <c r="N72" i="10" s="1"/>
  <c r="I73" i="10"/>
  <c r="J73" i="10" s="1"/>
  <c r="N73" i="10" s="1"/>
  <c r="I74" i="10"/>
  <c r="J74" i="10" s="1"/>
  <c r="N74" i="10" s="1"/>
  <c r="I75" i="10"/>
  <c r="J75" i="10" s="1"/>
  <c r="N75" i="10" s="1"/>
  <c r="I76" i="10"/>
  <c r="J76" i="10" s="1"/>
  <c r="N76" i="10" s="1"/>
  <c r="I77" i="10"/>
  <c r="J77" i="10" s="1"/>
  <c r="N77" i="10" s="1"/>
  <c r="I78" i="10"/>
  <c r="J78" i="10" s="1"/>
  <c r="N78" i="10" s="1"/>
  <c r="I79" i="10"/>
  <c r="J79" i="10" s="1"/>
  <c r="N79" i="10" s="1"/>
  <c r="I80" i="10"/>
  <c r="J80" i="10" s="1"/>
  <c r="N80" i="10" s="1"/>
  <c r="I81" i="10"/>
  <c r="J81" i="10" s="1"/>
  <c r="N81" i="10" s="1"/>
  <c r="I82" i="10"/>
  <c r="I83" i="10"/>
  <c r="I84" i="10"/>
  <c r="I85" i="10"/>
  <c r="J85" i="10" s="1"/>
  <c r="N85" i="10" s="1"/>
  <c r="I86" i="10"/>
  <c r="I87" i="10"/>
  <c r="J87" i="10" s="1"/>
  <c r="N87" i="10" s="1"/>
  <c r="I88" i="10"/>
  <c r="J88" i="10" s="1"/>
  <c r="N88" i="10" s="1"/>
  <c r="I89" i="10"/>
  <c r="J89" i="10" s="1"/>
  <c r="N89" i="10" s="1"/>
  <c r="I90" i="10"/>
  <c r="I91" i="10"/>
  <c r="J91" i="10" s="1"/>
  <c r="N91" i="10" s="1"/>
  <c r="I92" i="10"/>
  <c r="I93" i="10"/>
  <c r="I94" i="10"/>
  <c r="J94" i="10" s="1"/>
  <c r="N94" i="10" s="1"/>
  <c r="I95" i="10"/>
  <c r="I96" i="10"/>
  <c r="J96" i="10" s="1"/>
  <c r="N96" i="10" s="1"/>
  <c r="I97" i="10"/>
  <c r="J97" i="10" s="1"/>
  <c r="N97" i="10" s="1"/>
  <c r="I98" i="10"/>
  <c r="J98" i="10" s="1"/>
  <c r="N98" i="10" s="1"/>
  <c r="I99" i="10"/>
  <c r="J99" i="10" s="1"/>
  <c r="N99" i="10" s="1"/>
  <c r="I100" i="10"/>
  <c r="J100" i="10" s="1"/>
  <c r="N100" i="10" s="1"/>
  <c r="I101" i="10"/>
  <c r="J101" i="10" s="1"/>
  <c r="N101" i="10" s="1"/>
  <c r="I102" i="10"/>
  <c r="I103" i="10"/>
  <c r="J103" i="10" s="1"/>
  <c r="N103" i="10" s="1"/>
  <c r="I5" i="10"/>
  <c r="Q4" i="10"/>
  <c r="AX4" i="10" s="1"/>
  <c r="P4" i="10"/>
  <c r="N4" i="10"/>
  <c r="M4" i="10"/>
  <c r="K4" i="10" s="1"/>
  <c r="AR4" i="10" s="1"/>
  <c r="L4" i="10"/>
  <c r="J4" i="10"/>
  <c r="I4" i="10"/>
  <c r="B31" i="16"/>
  <c r="BI5" i="10"/>
  <c r="BI6" i="10"/>
  <c r="BI7" i="10"/>
  <c r="BI8" i="10"/>
  <c r="BI9" i="10"/>
  <c r="BI10" i="10"/>
  <c r="BI11" i="10"/>
  <c r="BI12" i="10"/>
  <c r="BI13" i="10"/>
  <c r="BI14" i="10"/>
  <c r="BI15" i="10"/>
  <c r="BI16" i="10"/>
  <c r="BI17" i="10"/>
  <c r="BI18" i="10"/>
  <c r="BI19" i="10"/>
  <c r="BI20" i="10"/>
  <c r="BI21" i="10"/>
  <c r="BI22" i="10"/>
  <c r="BI23" i="10"/>
  <c r="BI24" i="10"/>
  <c r="BI25" i="10"/>
  <c r="BI26" i="10"/>
  <c r="BI27" i="10"/>
  <c r="BI28" i="10"/>
  <c r="BI29" i="10"/>
  <c r="BI30" i="10"/>
  <c r="BI31" i="10"/>
  <c r="BI32" i="10"/>
  <c r="BI33" i="10"/>
  <c r="BI34" i="10"/>
  <c r="BI35" i="10"/>
  <c r="BI36" i="10"/>
  <c r="BI37" i="10"/>
  <c r="BI38" i="10"/>
  <c r="BI39" i="10"/>
  <c r="BI40" i="10"/>
  <c r="BI41" i="10"/>
  <c r="BI42" i="10"/>
  <c r="BI43" i="10"/>
  <c r="BI44" i="10"/>
  <c r="BI45" i="10"/>
  <c r="BI46" i="10"/>
  <c r="BI47" i="10"/>
  <c r="BI48" i="10"/>
  <c r="BI49" i="10"/>
  <c r="BI50" i="10"/>
  <c r="BI51" i="10"/>
  <c r="BI52" i="10"/>
  <c r="BI53" i="10"/>
  <c r="BI54" i="10"/>
  <c r="BI55" i="10"/>
  <c r="BI56" i="10"/>
  <c r="BI57" i="10"/>
  <c r="BI58" i="10"/>
  <c r="BI59" i="10"/>
  <c r="BI60" i="10"/>
  <c r="BI61" i="10"/>
  <c r="BI62" i="10"/>
  <c r="BI63" i="10"/>
  <c r="BI64" i="10"/>
  <c r="BI65" i="10"/>
  <c r="BI66" i="10"/>
  <c r="BI67" i="10"/>
  <c r="BI68" i="10"/>
  <c r="BI69" i="10"/>
  <c r="BI70" i="10"/>
  <c r="BI71" i="10"/>
  <c r="BI72" i="10"/>
  <c r="BI73" i="10"/>
  <c r="BI74" i="10"/>
  <c r="BI75" i="10"/>
  <c r="BI76" i="10"/>
  <c r="BI77" i="10"/>
  <c r="BI78" i="10"/>
  <c r="BI79" i="10"/>
  <c r="BI80" i="10"/>
  <c r="BI81" i="10"/>
  <c r="BI82" i="10"/>
  <c r="BI83" i="10"/>
  <c r="BI84" i="10"/>
  <c r="BI85" i="10"/>
  <c r="BI86" i="10"/>
  <c r="BI87" i="10"/>
  <c r="BI88" i="10"/>
  <c r="BI89" i="10"/>
  <c r="BI90" i="10"/>
  <c r="BI91" i="10"/>
  <c r="BI92" i="10"/>
  <c r="BI93" i="10"/>
  <c r="BI94" i="10"/>
  <c r="BI95" i="10"/>
  <c r="BI96" i="10"/>
  <c r="BI97" i="10"/>
  <c r="BI98" i="10"/>
  <c r="BI99" i="10"/>
  <c r="BI100" i="10"/>
  <c r="BI101" i="10"/>
  <c r="BI102" i="10"/>
  <c r="BI103" i="10"/>
  <c r="BI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E26" i="10"/>
  <c r="BE27" i="10"/>
  <c r="BE28" i="10"/>
  <c r="BE29" i="10"/>
  <c r="BE30" i="10"/>
  <c r="BE31" i="10"/>
  <c r="BE32" i="10"/>
  <c r="BE33" i="10"/>
  <c r="BE34" i="10"/>
  <c r="BE35" i="10"/>
  <c r="BE36" i="10"/>
  <c r="BE37" i="10"/>
  <c r="BE38" i="10"/>
  <c r="BE39" i="10"/>
  <c r="BE40" i="10"/>
  <c r="BE41" i="10"/>
  <c r="BE42" i="10"/>
  <c r="BE43" i="10"/>
  <c r="BE44" i="10"/>
  <c r="BE45" i="10"/>
  <c r="BE46" i="10"/>
  <c r="BE47" i="10"/>
  <c r="BE48" i="10"/>
  <c r="BE49" i="10"/>
  <c r="BE50" i="10"/>
  <c r="BE51" i="10"/>
  <c r="BE52" i="10"/>
  <c r="BE53" i="10"/>
  <c r="BE54" i="10"/>
  <c r="BE55" i="10"/>
  <c r="BE56" i="10"/>
  <c r="BE57" i="10"/>
  <c r="BE58" i="10"/>
  <c r="BE59" i="10"/>
  <c r="BE60" i="10"/>
  <c r="BE61" i="10"/>
  <c r="BE62" i="10"/>
  <c r="BE63" i="10"/>
  <c r="BE64" i="10"/>
  <c r="BE65" i="10"/>
  <c r="BE66" i="10"/>
  <c r="BE67" i="10"/>
  <c r="BE68" i="10"/>
  <c r="BE69" i="10"/>
  <c r="BE70" i="10"/>
  <c r="BE71" i="10"/>
  <c r="BE72" i="10"/>
  <c r="BE73" i="10"/>
  <c r="BE74" i="10"/>
  <c r="BE75" i="10"/>
  <c r="BE76" i="10"/>
  <c r="BE77" i="10"/>
  <c r="BE78" i="10"/>
  <c r="BE79" i="10"/>
  <c r="BE80" i="10"/>
  <c r="BE81" i="10"/>
  <c r="BE82" i="10"/>
  <c r="BE83" i="10"/>
  <c r="BE84" i="10"/>
  <c r="BE85" i="10"/>
  <c r="BE86" i="10"/>
  <c r="BE87" i="10"/>
  <c r="BE88" i="10"/>
  <c r="BE89" i="10"/>
  <c r="BE90" i="10"/>
  <c r="BE91" i="10"/>
  <c r="BE92" i="10"/>
  <c r="BE93" i="10"/>
  <c r="BE94" i="10"/>
  <c r="BE95" i="10"/>
  <c r="BE96" i="10"/>
  <c r="BE97" i="10"/>
  <c r="BE98" i="10"/>
  <c r="BE99" i="10"/>
  <c r="BE100" i="10"/>
  <c r="BE101" i="10"/>
  <c r="BE102" i="10"/>
  <c r="BE103" i="10"/>
  <c r="BE4" i="10"/>
  <c r="BH5" i="10"/>
  <c r="BH6" i="10"/>
  <c r="BH7" i="10"/>
  <c r="BH8" i="10"/>
  <c r="BH9" i="10"/>
  <c r="BH10" i="10"/>
  <c r="BH11" i="10"/>
  <c r="BH12" i="10"/>
  <c r="BH13" i="10"/>
  <c r="BH14" i="10"/>
  <c r="BH15" i="10"/>
  <c r="BH16" i="10"/>
  <c r="BH17" i="10"/>
  <c r="BH18" i="10"/>
  <c r="BH19" i="10"/>
  <c r="BH20" i="10"/>
  <c r="BH21" i="10"/>
  <c r="BH22" i="10"/>
  <c r="BH23" i="10"/>
  <c r="BH24" i="10"/>
  <c r="BH25" i="10"/>
  <c r="BH26" i="10"/>
  <c r="BH27" i="10"/>
  <c r="BH28" i="10"/>
  <c r="BH29" i="10"/>
  <c r="BH30" i="10"/>
  <c r="BH31" i="10"/>
  <c r="BH32" i="10"/>
  <c r="BH33" i="10"/>
  <c r="BH34" i="10"/>
  <c r="BH35" i="10"/>
  <c r="BH36" i="10"/>
  <c r="BH37" i="10"/>
  <c r="BH38" i="10"/>
  <c r="BH39" i="10"/>
  <c r="BH40" i="10"/>
  <c r="BH41" i="10"/>
  <c r="BH42" i="10"/>
  <c r="BH43" i="10"/>
  <c r="BH44" i="10"/>
  <c r="BH45" i="10"/>
  <c r="BH46" i="10"/>
  <c r="BH47" i="10"/>
  <c r="BH48" i="10"/>
  <c r="BH49" i="10"/>
  <c r="BH50" i="10"/>
  <c r="BH51" i="10"/>
  <c r="BH52" i="10"/>
  <c r="BH53" i="10"/>
  <c r="BH54" i="10"/>
  <c r="BH55" i="10"/>
  <c r="BH56" i="10"/>
  <c r="BH57" i="10"/>
  <c r="BH58" i="10"/>
  <c r="BH59" i="10"/>
  <c r="BH60" i="10"/>
  <c r="BH61" i="10"/>
  <c r="BH62" i="10"/>
  <c r="BH63" i="10"/>
  <c r="BH64" i="10"/>
  <c r="BH65" i="10"/>
  <c r="BH66" i="10"/>
  <c r="BH67" i="10"/>
  <c r="BH68" i="10"/>
  <c r="BH69" i="10"/>
  <c r="BH70" i="10"/>
  <c r="BH71" i="10"/>
  <c r="BH72" i="10"/>
  <c r="BH73" i="10"/>
  <c r="BH74" i="10"/>
  <c r="BH75" i="10"/>
  <c r="BH76" i="10"/>
  <c r="BH77" i="10"/>
  <c r="BH78" i="10"/>
  <c r="BH79" i="10"/>
  <c r="BH80" i="10"/>
  <c r="BH81" i="10"/>
  <c r="BH82" i="10"/>
  <c r="BH83" i="10"/>
  <c r="BH84" i="10"/>
  <c r="BH85" i="10"/>
  <c r="BH86" i="10"/>
  <c r="BH87" i="10"/>
  <c r="BH88" i="10"/>
  <c r="BH89" i="10"/>
  <c r="BH90" i="10"/>
  <c r="BH91" i="10"/>
  <c r="BH92" i="10"/>
  <c r="BH93" i="10"/>
  <c r="BH94" i="10"/>
  <c r="BH95" i="10"/>
  <c r="BH96" i="10"/>
  <c r="BH97" i="10"/>
  <c r="BH98" i="10"/>
  <c r="BH99" i="10"/>
  <c r="BH100" i="10"/>
  <c r="BH101" i="10"/>
  <c r="BH102" i="10"/>
  <c r="BH103" i="10"/>
  <c r="BH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BD26" i="10"/>
  <c r="BD27" i="10"/>
  <c r="BD28" i="10"/>
  <c r="BD29" i="10"/>
  <c r="BD30" i="10"/>
  <c r="BD31" i="10"/>
  <c r="BD32" i="10"/>
  <c r="BD33" i="10"/>
  <c r="BD34" i="10"/>
  <c r="BD35" i="10"/>
  <c r="BD36" i="10"/>
  <c r="BD37" i="10"/>
  <c r="BD38" i="10"/>
  <c r="BD39" i="10"/>
  <c r="BD40" i="10"/>
  <c r="BD41" i="10"/>
  <c r="BD42" i="10"/>
  <c r="BD43" i="10"/>
  <c r="BD44" i="10"/>
  <c r="BD45" i="10"/>
  <c r="BD46" i="10"/>
  <c r="BD47" i="10"/>
  <c r="BD48" i="10"/>
  <c r="BD49" i="10"/>
  <c r="BD50" i="10"/>
  <c r="BD51" i="10"/>
  <c r="BD52" i="10"/>
  <c r="BD53" i="10"/>
  <c r="BD54" i="10"/>
  <c r="BD55" i="10"/>
  <c r="BD56" i="10"/>
  <c r="BD57" i="10"/>
  <c r="BD58" i="10"/>
  <c r="BD59" i="10"/>
  <c r="BD60" i="10"/>
  <c r="BD61" i="10"/>
  <c r="BD62" i="10"/>
  <c r="BD63" i="10"/>
  <c r="BD64" i="10"/>
  <c r="BD65" i="10"/>
  <c r="BD66" i="10"/>
  <c r="BD67" i="10"/>
  <c r="BD68" i="10"/>
  <c r="BD69" i="10"/>
  <c r="BD70" i="10"/>
  <c r="BD71" i="10"/>
  <c r="BD72" i="10"/>
  <c r="BD73" i="10"/>
  <c r="BD74" i="10"/>
  <c r="BD75" i="10"/>
  <c r="BD76" i="10"/>
  <c r="BD77" i="10"/>
  <c r="BD78" i="10"/>
  <c r="BD79" i="10"/>
  <c r="BD80" i="10"/>
  <c r="BD81" i="10"/>
  <c r="BD82" i="10"/>
  <c r="BD83" i="10"/>
  <c r="BD84" i="10"/>
  <c r="BD85" i="10"/>
  <c r="BD86" i="10"/>
  <c r="BD87" i="10"/>
  <c r="BD88" i="10"/>
  <c r="BD89" i="10"/>
  <c r="BD90" i="10"/>
  <c r="BD91" i="10"/>
  <c r="BD92" i="10"/>
  <c r="BD93" i="10"/>
  <c r="BD94" i="10"/>
  <c r="BD95" i="10"/>
  <c r="BD96" i="10"/>
  <c r="BD97" i="10"/>
  <c r="BD98" i="10"/>
  <c r="BD99" i="10"/>
  <c r="BD100" i="10"/>
  <c r="BD101" i="10"/>
  <c r="BD102" i="10"/>
  <c r="BD103" i="10"/>
  <c r="BD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F26" i="10"/>
  <c r="BF27" i="10"/>
  <c r="BF28" i="10"/>
  <c r="BF29" i="10"/>
  <c r="BF30" i="10"/>
  <c r="BF31" i="10"/>
  <c r="BF32" i="10"/>
  <c r="BF33" i="10"/>
  <c r="BF34" i="10"/>
  <c r="BF35" i="10"/>
  <c r="BF36" i="10"/>
  <c r="BF37" i="10"/>
  <c r="BF38" i="10"/>
  <c r="BF39" i="10"/>
  <c r="BF40" i="10"/>
  <c r="BF41" i="10"/>
  <c r="BF42" i="10"/>
  <c r="BF43" i="10"/>
  <c r="BF44" i="10"/>
  <c r="BF45" i="10"/>
  <c r="BF46" i="10"/>
  <c r="BF47" i="10"/>
  <c r="BF48" i="10"/>
  <c r="BF49" i="10"/>
  <c r="BF50" i="10"/>
  <c r="BF51" i="10"/>
  <c r="BF52" i="10"/>
  <c r="BF53" i="10"/>
  <c r="BF54" i="10"/>
  <c r="BF55" i="10"/>
  <c r="BF56" i="10"/>
  <c r="BF57" i="10"/>
  <c r="BF58" i="10"/>
  <c r="BF59" i="10"/>
  <c r="BF60" i="10"/>
  <c r="BF61" i="10"/>
  <c r="BF62" i="10"/>
  <c r="BF63" i="10"/>
  <c r="BF64" i="10"/>
  <c r="BF65" i="10"/>
  <c r="BF66" i="10"/>
  <c r="BF67" i="10"/>
  <c r="BF68" i="10"/>
  <c r="BF69" i="10"/>
  <c r="BF70" i="10"/>
  <c r="BF71" i="10"/>
  <c r="BF72" i="10"/>
  <c r="BF73" i="10"/>
  <c r="BF74" i="10"/>
  <c r="BF75" i="10"/>
  <c r="BF76" i="10"/>
  <c r="BF77" i="10"/>
  <c r="BF78" i="10"/>
  <c r="BF79" i="10"/>
  <c r="BF80" i="10"/>
  <c r="BF81" i="10"/>
  <c r="BF82" i="10"/>
  <c r="BF83" i="10"/>
  <c r="BF84" i="10"/>
  <c r="BF85" i="10"/>
  <c r="BF86" i="10"/>
  <c r="BF87" i="10"/>
  <c r="BF88" i="10"/>
  <c r="BF89" i="10"/>
  <c r="BF90" i="10"/>
  <c r="BF91" i="10"/>
  <c r="BF92" i="10"/>
  <c r="BF93" i="10"/>
  <c r="BF94" i="10"/>
  <c r="BF95" i="10"/>
  <c r="BF96" i="10"/>
  <c r="BF97" i="10"/>
  <c r="BF98" i="10"/>
  <c r="BF99" i="10"/>
  <c r="BF100" i="10"/>
  <c r="BF101" i="10"/>
  <c r="BF102" i="10"/>
  <c r="BF103" i="10"/>
  <c r="BF4" i="10"/>
  <c r="BB5" i="10"/>
  <c r="BB6" i="10"/>
  <c r="BB7" i="10"/>
  <c r="BB8" i="10"/>
  <c r="BB9" i="10"/>
  <c r="BB10" i="10"/>
  <c r="BB11" i="10"/>
  <c r="BB12" i="10"/>
  <c r="BB13" i="10"/>
  <c r="BB14" i="10"/>
  <c r="BB15" i="10"/>
  <c r="BB16" i="10"/>
  <c r="BB17" i="10"/>
  <c r="BB18" i="10"/>
  <c r="BB19" i="10"/>
  <c r="BB20" i="10"/>
  <c r="BB21" i="10"/>
  <c r="BB22" i="10"/>
  <c r="BB23" i="10"/>
  <c r="BB24" i="10"/>
  <c r="BB25" i="10"/>
  <c r="BB26" i="10"/>
  <c r="BB27" i="10"/>
  <c r="BB28" i="10"/>
  <c r="BB29" i="10"/>
  <c r="BB30" i="10"/>
  <c r="BB31" i="10"/>
  <c r="BB32" i="10"/>
  <c r="BB33" i="10"/>
  <c r="BB34" i="10"/>
  <c r="BB35" i="10"/>
  <c r="BB36" i="10"/>
  <c r="BB37" i="10"/>
  <c r="BB38" i="10"/>
  <c r="BB39" i="10"/>
  <c r="BB40" i="10"/>
  <c r="BB41" i="10"/>
  <c r="BB42" i="10"/>
  <c r="BB43" i="10"/>
  <c r="BB44" i="10"/>
  <c r="BB45" i="10"/>
  <c r="BB46" i="10"/>
  <c r="BB47" i="10"/>
  <c r="BB48" i="10"/>
  <c r="BB49" i="10"/>
  <c r="BB50" i="10"/>
  <c r="BB51" i="10"/>
  <c r="BB52" i="10"/>
  <c r="BB53" i="10"/>
  <c r="BB54" i="10"/>
  <c r="BB55" i="10"/>
  <c r="BB56" i="10"/>
  <c r="BB57" i="10"/>
  <c r="BB58" i="10"/>
  <c r="BB59" i="10"/>
  <c r="BB60" i="10"/>
  <c r="BB61" i="10"/>
  <c r="BB62" i="10"/>
  <c r="BB63" i="10"/>
  <c r="BB64" i="10"/>
  <c r="BB65" i="10"/>
  <c r="BB66" i="10"/>
  <c r="BB67" i="10"/>
  <c r="BB68" i="10"/>
  <c r="BB69" i="10"/>
  <c r="BB70" i="10"/>
  <c r="BB71" i="10"/>
  <c r="BB72" i="10"/>
  <c r="BB73" i="10"/>
  <c r="BB74" i="10"/>
  <c r="BB75" i="10"/>
  <c r="BB76" i="10"/>
  <c r="BB77" i="10"/>
  <c r="BB78" i="10"/>
  <c r="BB79" i="10"/>
  <c r="BB80" i="10"/>
  <c r="BB81" i="10"/>
  <c r="BB82" i="10"/>
  <c r="BB83" i="10"/>
  <c r="BB84" i="10"/>
  <c r="BB85" i="10"/>
  <c r="BB86" i="10"/>
  <c r="BB87" i="10"/>
  <c r="BB88" i="10"/>
  <c r="BB89" i="10"/>
  <c r="BB90" i="10"/>
  <c r="BB91" i="10"/>
  <c r="BB92" i="10"/>
  <c r="BB93" i="10"/>
  <c r="BB94" i="10"/>
  <c r="BB95" i="10"/>
  <c r="BB96" i="10"/>
  <c r="BB97" i="10"/>
  <c r="BB98" i="10"/>
  <c r="BB99" i="10"/>
  <c r="BB100" i="10"/>
  <c r="BB101" i="10"/>
  <c r="BB102" i="10"/>
  <c r="BB103" i="10"/>
  <c r="BB4" i="10"/>
  <c r="F31" i="16"/>
  <c r="H31" i="16"/>
  <c r="I31" i="16"/>
  <c r="J31" i="16"/>
  <c r="L31" i="16"/>
  <c r="M31" i="16"/>
  <c r="F32" i="16"/>
  <c r="H32" i="16"/>
  <c r="I32" i="16"/>
  <c r="J32" i="16"/>
  <c r="L32" i="16"/>
  <c r="M32" i="16"/>
  <c r="AE96" i="10" l="1"/>
  <c r="AE36" i="10"/>
  <c r="AE76" i="10"/>
  <c r="AE56" i="10"/>
  <c r="AE16" i="10"/>
  <c r="AE95" i="10"/>
  <c r="AE75" i="10"/>
  <c r="AE55" i="10"/>
  <c r="AE35" i="10"/>
  <c r="AE15" i="10"/>
  <c r="AJ95" i="10"/>
  <c r="AJ75" i="10"/>
  <c r="AJ55" i="10"/>
  <c r="AJ35" i="10"/>
  <c r="AJ15" i="10"/>
  <c r="AE89" i="10"/>
  <c r="AE69" i="10"/>
  <c r="AE49" i="10"/>
  <c r="AE29" i="10"/>
  <c r="S35" i="10"/>
  <c r="AE9" i="10"/>
  <c r="AJ8" i="10"/>
  <c r="AJ96" i="10"/>
  <c r="AJ76" i="10"/>
  <c r="AJ56" i="10"/>
  <c r="AJ36" i="10"/>
  <c r="AJ16" i="10"/>
  <c r="AJ92" i="10"/>
  <c r="AJ32" i="10"/>
  <c r="AJ94" i="10"/>
  <c r="AJ52" i="10"/>
  <c r="AE91" i="10"/>
  <c r="AE71" i="10"/>
  <c r="AE51" i="10"/>
  <c r="AE31" i="10"/>
  <c r="AE11" i="10"/>
  <c r="AJ91" i="10"/>
  <c r="AJ71" i="10"/>
  <c r="AJ51" i="10"/>
  <c r="AJ31" i="10"/>
  <c r="AJ11" i="10"/>
  <c r="AJ14" i="10"/>
  <c r="AJ72" i="10"/>
  <c r="AJ12" i="10"/>
  <c r="AJ90" i="10"/>
  <c r="AJ70" i="10"/>
  <c r="AJ50" i="10"/>
  <c r="AJ30" i="10"/>
  <c r="AJ10" i="10"/>
  <c r="AJ89" i="10"/>
  <c r="AJ69" i="10"/>
  <c r="AJ49" i="10"/>
  <c r="AJ29" i="10"/>
  <c r="AE68" i="10"/>
  <c r="AE48" i="10"/>
  <c r="AE28" i="10"/>
  <c r="AJ88" i="10"/>
  <c r="AJ68" i="10"/>
  <c r="AJ48" i="10"/>
  <c r="AJ28" i="10"/>
  <c r="AJ34" i="10"/>
  <c r="AJ13" i="10"/>
  <c r="AE87" i="10"/>
  <c r="AE67" i="10"/>
  <c r="AE47" i="10"/>
  <c r="AE27" i="10"/>
  <c r="AJ87" i="10"/>
  <c r="AJ67" i="10"/>
  <c r="AJ47" i="10"/>
  <c r="AJ27" i="10"/>
  <c r="AJ73" i="10"/>
  <c r="AE86" i="10"/>
  <c r="AE66" i="10"/>
  <c r="AE46" i="10"/>
  <c r="AE26" i="10"/>
  <c r="AJ86" i="10"/>
  <c r="AJ66" i="10"/>
  <c r="AJ46" i="10"/>
  <c r="AJ26" i="10"/>
  <c r="AJ33" i="10"/>
  <c r="AE85" i="10"/>
  <c r="AE65" i="10"/>
  <c r="AE45" i="10"/>
  <c r="AE25" i="10"/>
  <c r="AJ85" i="10"/>
  <c r="AJ65" i="10"/>
  <c r="AJ45" i="10"/>
  <c r="AJ25" i="10"/>
  <c r="AJ54" i="10"/>
  <c r="AJ93" i="10"/>
  <c r="AE84" i="10"/>
  <c r="AE64" i="10"/>
  <c r="AE44" i="10"/>
  <c r="AE24" i="10"/>
  <c r="AJ84" i="10"/>
  <c r="AJ64" i="10"/>
  <c r="AJ44" i="10"/>
  <c r="AJ24" i="10"/>
  <c r="AJ103" i="10"/>
  <c r="AJ83" i="10"/>
  <c r="AJ63" i="10"/>
  <c r="AJ43" i="10"/>
  <c r="AJ23" i="10"/>
  <c r="AJ102" i="10"/>
  <c r="AJ82" i="10"/>
  <c r="AJ62" i="10"/>
  <c r="AJ42" i="10"/>
  <c r="AJ22" i="10"/>
  <c r="AE101" i="10"/>
  <c r="AE81" i="10"/>
  <c r="AE61" i="10"/>
  <c r="AE41" i="10"/>
  <c r="AE21" i="10"/>
  <c r="AJ101" i="10"/>
  <c r="AJ81" i="10"/>
  <c r="AJ61" i="10"/>
  <c r="AJ41" i="10"/>
  <c r="AJ21" i="10"/>
  <c r="AJ53" i="10"/>
  <c r="AE100" i="10"/>
  <c r="AE80" i="10"/>
  <c r="AE60" i="10"/>
  <c r="AE40" i="10"/>
  <c r="AE20" i="10"/>
  <c r="AJ100" i="10"/>
  <c r="AJ80" i="10"/>
  <c r="AJ60" i="10"/>
  <c r="AJ40" i="10"/>
  <c r="AJ20" i="10"/>
  <c r="AE99" i="10"/>
  <c r="AE79" i="10"/>
  <c r="AE59" i="10"/>
  <c r="AE39" i="10"/>
  <c r="AE19" i="10"/>
  <c r="AJ99" i="10"/>
  <c r="AJ79" i="10"/>
  <c r="AJ59" i="10"/>
  <c r="AJ39" i="10"/>
  <c r="AJ19" i="10"/>
  <c r="AJ74" i="10"/>
  <c r="AE98" i="10"/>
  <c r="AE78" i="10"/>
  <c r="AE58" i="10"/>
  <c r="AE38" i="10"/>
  <c r="AE18" i="10"/>
  <c r="AJ98" i="10"/>
  <c r="AJ78" i="10"/>
  <c r="AJ58" i="10"/>
  <c r="AJ38" i="10"/>
  <c r="AJ18" i="10"/>
  <c r="AE97" i="10"/>
  <c r="AE77" i="10"/>
  <c r="AE57" i="10"/>
  <c r="AE37" i="10"/>
  <c r="AE17" i="10"/>
  <c r="AJ97" i="10"/>
  <c r="AJ77" i="10"/>
  <c r="AJ57" i="10"/>
  <c r="AJ37" i="10"/>
  <c r="AJ17" i="10"/>
  <c r="AJ9" i="10"/>
  <c r="AE6" i="10"/>
  <c r="AJ6" i="10"/>
  <c r="O4" i="10"/>
  <c r="AV4" i="10" s="1"/>
  <c r="AM4" i="10"/>
  <c r="H4" i="10"/>
  <c r="AO4" i="10" s="1"/>
  <c r="S36" i="10"/>
  <c r="A5" i="10" a="1"/>
  <c r="A5" i="10" s="1"/>
  <c r="A6" i="10" s="1" a="1"/>
  <c r="A6" i="10" s="1"/>
  <c r="A7" i="10" s="1" a="1"/>
  <c r="A7" i="10" s="1"/>
  <c r="A8" i="10" s="1" a="1"/>
  <c r="A8" i="10" s="1"/>
  <c r="A9" i="10" s="1" a="1"/>
  <c r="A9" i="10" s="1"/>
  <c r="A10" i="10" s="1" a="1"/>
  <c r="A10" i="10" s="1"/>
  <c r="A11" i="10" s="1" a="1"/>
  <c r="A11" i="10" s="1"/>
  <c r="A12" i="10" s="1" a="1"/>
  <c r="A12" i="10" s="1"/>
  <c r="A13" i="10" s="1" a="1"/>
  <c r="A13" i="10" s="1"/>
  <c r="A14" i="10" s="1" a="1"/>
  <c r="A14" i="10" s="1"/>
  <c r="A15" i="10" s="1" a="1"/>
  <c r="A15" i="10" s="1"/>
  <c r="A16" i="10" s="1" a="1"/>
  <c r="A16" i="10" s="1"/>
  <c r="A17" i="10" s="1" a="1"/>
  <c r="A17" i="10" s="1"/>
  <c r="A18" i="10" s="1" a="1"/>
  <c r="A18" i="10" s="1"/>
  <c r="A19" i="10" s="1" a="1"/>
  <c r="A19" i="10" s="1"/>
  <c r="A20" i="10" s="1" a="1"/>
  <c r="A20" i="10" s="1"/>
  <c r="A21" i="10" s="1" a="1"/>
  <c r="A21" i="10" s="1"/>
  <c r="A22" i="10" s="1" a="1"/>
  <c r="A22" i="10" s="1"/>
  <c r="A23" i="10" s="1" a="1"/>
  <c r="A23" i="10" s="1"/>
  <c r="A24" i="10" s="1" a="1"/>
  <c r="A24" i="10" s="1"/>
  <c r="A25" i="10" s="1" a="1"/>
  <c r="A25" i="10" s="1"/>
  <c r="A26" i="10" s="1" a="1"/>
  <c r="A26" i="10" s="1"/>
  <c r="A27" i="10" s="1" a="1"/>
  <c r="A27" i="10" s="1"/>
  <c r="A28" i="10" s="1" a="1"/>
  <c r="A28" i="10" s="1"/>
  <c r="A29" i="10" s="1" a="1"/>
  <c r="A29" i="10" s="1"/>
  <c r="A30" i="10" s="1" a="1"/>
  <c r="A30" i="10" s="1"/>
  <c r="A31" i="10" s="1" a="1"/>
  <c r="A31" i="10" s="1"/>
  <c r="A32" i="10" s="1" a="1"/>
  <c r="A32" i="10" s="1"/>
  <c r="A33" i="10" s="1" a="1"/>
  <c r="A33" i="10" s="1"/>
  <c r="A34" i="10" s="1" a="1"/>
  <c r="A34" i="10" s="1"/>
  <c r="A35" i="10" s="1" a="1"/>
  <c r="A35" i="10" s="1"/>
  <c r="A36" i="10" s="1" a="1"/>
  <c r="A36" i="10" s="1"/>
  <c r="A37" i="10" s="1" a="1"/>
  <c r="A37" i="10" s="1"/>
  <c r="A38" i="10" s="1" a="1"/>
  <c r="A38" i="10" s="1"/>
  <c r="A39" i="10" s="1" a="1"/>
  <c r="A39" i="10" s="1"/>
  <c r="A40" i="10" s="1" a="1"/>
  <c r="A40" i="10" s="1"/>
  <c r="A41" i="10" s="1" a="1"/>
  <c r="A41" i="10" s="1"/>
  <c r="A42" i="10" s="1" a="1"/>
  <c r="A42" i="10" s="1"/>
  <c r="A43" i="10" s="1" a="1"/>
  <c r="A43" i="10" s="1"/>
  <c r="A44" i="10" s="1" a="1"/>
  <c r="A44" i="10" s="1"/>
  <c r="A45" i="10" s="1" a="1"/>
  <c r="A45" i="10" s="1"/>
  <c r="A46" i="10" s="1" a="1"/>
  <c r="A46" i="10" s="1"/>
  <c r="A47" i="10" s="1" a="1"/>
  <c r="A47" i="10" s="1"/>
  <c r="A48" i="10" s="1" a="1"/>
  <c r="A48" i="10" s="1"/>
  <c r="A49" i="10" s="1" a="1"/>
  <c r="A49" i="10" s="1"/>
  <c r="A50" i="10" s="1" a="1"/>
  <c r="A50" i="10" s="1"/>
  <c r="A51" i="10" s="1" a="1"/>
  <c r="A51" i="10" s="1"/>
  <c r="A52" i="10" s="1" a="1"/>
  <c r="A52" i="10" s="1"/>
  <c r="A53" i="10" s="1" a="1"/>
  <c r="A53" i="10" s="1"/>
  <c r="A54" i="10" s="1" a="1"/>
  <c r="A54" i="10" s="1"/>
  <c r="A55" i="10" s="1" a="1"/>
  <c r="A55" i="10" s="1"/>
  <c r="A56" i="10" s="1" a="1"/>
  <c r="A56" i="10" s="1"/>
  <c r="A57" i="10" s="1" a="1"/>
  <c r="A57" i="10" s="1"/>
  <c r="A58" i="10" s="1" a="1"/>
  <c r="A58" i="10" s="1"/>
  <c r="A59" i="10" s="1" a="1"/>
  <c r="A59" i="10" s="1"/>
  <c r="A60" i="10" s="1" a="1"/>
  <c r="A60" i="10" s="1"/>
  <c r="A61" i="10" s="1" a="1"/>
  <c r="A61" i="10" s="1"/>
  <c r="A62" i="10" s="1" a="1"/>
  <c r="A62" i="10" s="1"/>
  <c r="A63" i="10" s="1" a="1"/>
  <c r="A63" i="10" s="1"/>
  <c r="A64" i="10" s="1" a="1"/>
  <c r="A64" i="10" s="1"/>
  <c r="A65" i="10" s="1" a="1"/>
  <c r="A65" i="10" s="1"/>
  <c r="A66" i="10" s="1" a="1"/>
  <c r="A66" i="10" s="1"/>
  <c r="A67" i="10" s="1" a="1"/>
  <c r="A67" i="10" s="1"/>
  <c r="A68" i="10" s="1" a="1"/>
  <c r="A68" i="10" s="1"/>
  <c r="A69" i="10" s="1" a="1"/>
  <c r="A69" i="10" s="1"/>
  <c r="A70" i="10" s="1" a="1"/>
  <c r="A70" i="10" s="1"/>
  <c r="A71" i="10" s="1" a="1"/>
  <c r="A71" i="10" s="1"/>
  <c r="A72" i="10" s="1" a="1"/>
  <c r="A72" i="10" s="1"/>
  <c r="A73" i="10" s="1" a="1"/>
  <c r="A73" i="10" s="1"/>
  <c r="A74" i="10" s="1" a="1"/>
  <c r="A74" i="10" s="1"/>
  <c r="A75" i="10" s="1" a="1"/>
  <c r="A75" i="10" s="1"/>
  <c r="A76" i="10" s="1" a="1"/>
  <c r="A76" i="10" s="1"/>
  <c r="A77" i="10" s="1" a="1"/>
  <c r="A77" i="10" s="1"/>
  <c r="A78" i="10" s="1" a="1"/>
  <c r="A78" i="10" s="1"/>
  <c r="A79" i="10" s="1" a="1"/>
  <c r="A79" i="10" s="1"/>
  <c r="A80" i="10" s="1" a="1"/>
  <c r="A80" i="10" s="1"/>
  <c r="A81" i="10" s="1" a="1"/>
  <c r="A81" i="10" s="1"/>
  <c r="A82" i="10" s="1" a="1"/>
  <c r="A82" i="10" s="1"/>
  <c r="A83" i="10" s="1" a="1"/>
  <c r="A83" i="10" s="1"/>
  <c r="A84" i="10" s="1" a="1"/>
  <c r="A84" i="10" s="1"/>
  <c r="A85" i="10" s="1" a="1"/>
  <c r="A85" i="10" s="1"/>
  <c r="A86" i="10" s="1" a="1"/>
  <c r="A86" i="10" s="1"/>
  <c r="A87" i="10" s="1" a="1"/>
  <c r="A87" i="10" s="1"/>
  <c r="A88" i="10" s="1" a="1"/>
  <c r="A88" i="10" s="1"/>
  <c r="A89" i="10" s="1" a="1"/>
  <c r="A89" i="10" s="1"/>
  <c r="A90" i="10" s="1" a="1"/>
  <c r="A90" i="10" s="1"/>
  <c r="A91" i="10" s="1" a="1"/>
  <c r="A91" i="10" s="1"/>
  <c r="A92" i="10" s="1" a="1"/>
  <c r="A92" i="10" s="1"/>
  <c r="A93" i="10" s="1" a="1"/>
  <c r="A93" i="10" s="1"/>
  <c r="A94" i="10" s="1" a="1"/>
  <c r="A94" i="10" s="1"/>
  <c r="A95" i="10" s="1" a="1"/>
  <c r="A95" i="10" s="1"/>
  <c r="A96" i="10" s="1" a="1"/>
  <c r="A96" i="10" s="1"/>
  <c r="A97" i="10" s="1" a="1"/>
  <c r="A97" i="10" s="1"/>
  <c r="A98" i="10" s="1" a="1"/>
  <c r="A98" i="10" s="1"/>
  <c r="A99" i="10" s="1" a="1"/>
  <c r="A99" i="10" s="1"/>
  <c r="A100" i="10" s="1" a="1"/>
  <c r="A100" i="10" s="1"/>
  <c r="A101" i="10" s="1" a="1"/>
  <c r="A101" i="10" s="1"/>
  <c r="A102" i="10" s="1" a="1"/>
  <c r="A102" i="10" s="1"/>
  <c r="A103" i="10" s="1" a="1"/>
  <c r="A103" i="10" s="1"/>
  <c r="Z8" i="10"/>
  <c r="S46" i="10"/>
  <c r="Z40" i="10"/>
  <c r="K32" i="16"/>
  <c r="A14" i="16"/>
  <c r="S17" i="10"/>
  <c r="Z28" i="10"/>
  <c r="S68" i="10"/>
  <c r="S84" i="10"/>
  <c r="S6" i="10"/>
  <c r="S38" i="10"/>
  <c r="S29" i="10"/>
  <c r="S24" i="10"/>
  <c r="S10" i="10"/>
  <c r="S9" i="10"/>
  <c r="S89" i="10"/>
  <c r="S70" i="10"/>
  <c r="S48" i="10"/>
  <c r="S90" i="10"/>
  <c r="S33" i="10"/>
  <c r="Z91" i="10"/>
  <c r="S4" i="10"/>
  <c r="AD4" i="10" s="1"/>
  <c r="S5" i="10"/>
  <c r="S44" i="10"/>
  <c r="S13" i="10"/>
  <c r="S56" i="10"/>
  <c r="S77" i="10"/>
  <c r="Z42" i="10"/>
  <c r="S28" i="10"/>
  <c r="S67" i="10"/>
  <c r="S87" i="10"/>
  <c r="S7" i="10"/>
  <c r="S71" i="10"/>
  <c r="S57" i="10"/>
  <c r="Z71" i="10"/>
  <c r="S97" i="10"/>
  <c r="S76" i="10"/>
  <c r="S37" i="10"/>
  <c r="Z11" i="10"/>
  <c r="S52" i="10"/>
  <c r="S14" i="10"/>
  <c r="S45" i="10"/>
  <c r="S30" i="10"/>
  <c r="S78" i="10"/>
  <c r="S11" i="10"/>
  <c r="S27" i="10"/>
  <c r="S34" i="10"/>
  <c r="S54" i="10"/>
  <c r="S47" i="10"/>
  <c r="AI4" i="10"/>
  <c r="AF84" i="10"/>
  <c r="AF64" i="10"/>
  <c r="AF44" i="10"/>
  <c r="AF24" i="10"/>
  <c r="AF63" i="10"/>
  <c r="AF101" i="10"/>
  <c r="AF81" i="10"/>
  <c r="AF61" i="10"/>
  <c r="AF41" i="10"/>
  <c r="AF21" i="10"/>
  <c r="AF99" i="10"/>
  <c r="AF79" i="10"/>
  <c r="AF59" i="10"/>
  <c r="AF39" i="10"/>
  <c r="AF19" i="10"/>
  <c r="AF23" i="10"/>
  <c r="AF62" i="10"/>
  <c r="AF98" i="10"/>
  <c r="AF78" i="10"/>
  <c r="AF58" i="10"/>
  <c r="AF38" i="10"/>
  <c r="AF18" i="10"/>
  <c r="AF43" i="10"/>
  <c r="AF97" i="10"/>
  <c r="AF77" i="10"/>
  <c r="AF57" i="10"/>
  <c r="AF37" i="10"/>
  <c r="AF17" i="10"/>
  <c r="AF96" i="10"/>
  <c r="AF76" i="10"/>
  <c r="AF56" i="10"/>
  <c r="AF36" i="10"/>
  <c r="AF16" i="10"/>
  <c r="AF83" i="10"/>
  <c r="AF95" i="10"/>
  <c r="AF75" i="10"/>
  <c r="AF55" i="10"/>
  <c r="AF35" i="10"/>
  <c r="AF15" i="10"/>
  <c r="AF20" i="10"/>
  <c r="AF94" i="10"/>
  <c r="AF74" i="10"/>
  <c r="AF54" i="10"/>
  <c r="AF34" i="10"/>
  <c r="AF14" i="10"/>
  <c r="AF42" i="10"/>
  <c r="AF60" i="10"/>
  <c r="AF93" i="10"/>
  <c r="AF73" i="10"/>
  <c r="AF53" i="10"/>
  <c r="AF33" i="10"/>
  <c r="AF13" i="10"/>
  <c r="AF82" i="10"/>
  <c r="AF92" i="10"/>
  <c r="AF72" i="10"/>
  <c r="AF52" i="10"/>
  <c r="AF32" i="10"/>
  <c r="AF12" i="10"/>
  <c r="AF103" i="10"/>
  <c r="AF102" i="10"/>
  <c r="AF91" i="10"/>
  <c r="AF71" i="10"/>
  <c r="AF51" i="10"/>
  <c r="AF31" i="10"/>
  <c r="AF11" i="10"/>
  <c r="AF90" i="10"/>
  <c r="AF70" i="10"/>
  <c r="AF50" i="10"/>
  <c r="AF30" i="10"/>
  <c r="AF10" i="10"/>
  <c r="AF89" i="10"/>
  <c r="AF69" i="10"/>
  <c r="AF49" i="10"/>
  <c r="AF29" i="10"/>
  <c r="AF9" i="10"/>
  <c r="AF88" i="10"/>
  <c r="AF68" i="10"/>
  <c r="AF48" i="10"/>
  <c r="AF28" i="10"/>
  <c r="AF8" i="10"/>
  <c r="AF40" i="10"/>
  <c r="AF87" i="10"/>
  <c r="AF67" i="10"/>
  <c r="AF47" i="10"/>
  <c r="AF27" i="10"/>
  <c r="AF7" i="10"/>
  <c r="AF80" i="10"/>
  <c r="AF86" i="10"/>
  <c r="AF66" i="10"/>
  <c r="AF46" i="10"/>
  <c r="AF26" i="10"/>
  <c r="AF6" i="10"/>
  <c r="AF22" i="10"/>
  <c r="AF100" i="10"/>
  <c r="AF85" i="10"/>
  <c r="AF65" i="10"/>
  <c r="AF45" i="10"/>
  <c r="AF25" i="10"/>
  <c r="AF5" i="10"/>
  <c r="Z101" i="10"/>
  <c r="AF4" i="10"/>
  <c r="S95" i="10"/>
  <c r="S74" i="10"/>
  <c r="S88" i="10"/>
  <c r="S31" i="10"/>
  <c r="Z31" i="10"/>
  <c r="S51" i="10"/>
  <c r="Z51" i="10"/>
  <c r="S50" i="10"/>
  <c r="S69" i="10"/>
  <c r="S25" i="10"/>
  <c r="S40" i="10"/>
  <c r="Z41" i="10"/>
  <c r="S64" i="10"/>
  <c r="S75" i="10"/>
  <c r="S55" i="10"/>
  <c r="S8" i="10"/>
  <c r="S66" i="10"/>
  <c r="S86" i="10"/>
  <c r="S26" i="10"/>
  <c r="S85" i="10"/>
  <c r="S65" i="10"/>
  <c r="S73" i="10"/>
  <c r="S32" i="10"/>
  <c r="S92" i="10"/>
  <c r="S58" i="10"/>
  <c r="S79" i="10"/>
  <c r="S94" i="10"/>
  <c r="S103" i="10"/>
  <c r="S43" i="10"/>
  <c r="S18" i="10"/>
  <c r="S20" i="10"/>
  <c r="Z39" i="10"/>
  <c r="S41" i="10"/>
  <c r="S21" i="10"/>
  <c r="S96" i="10"/>
  <c r="S82" i="10"/>
  <c r="S16" i="10"/>
  <c r="S102" i="10"/>
  <c r="S80" i="10"/>
  <c r="S53" i="10"/>
  <c r="S39" i="10"/>
  <c r="S101" i="10"/>
  <c r="S81" i="10"/>
  <c r="S22" i="10"/>
  <c r="S61" i="10"/>
  <c r="S15" i="10"/>
  <c r="S12" i="10"/>
  <c r="S91" i="10"/>
  <c r="S98" i="10"/>
  <c r="S99" i="10"/>
  <c r="S63" i="10"/>
  <c r="S42" i="10"/>
  <c r="Z62" i="10"/>
  <c r="S100" i="10"/>
  <c r="S60" i="10"/>
  <c r="S23" i="10"/>
  <c r="S62" i="10"/>
  <c r="Z20" i="10"/>
  <c r="S59" i="10"/>
  <c r="S19" i="10"/>
  <c r="S72" i="10"/>
  <c r="S93" i="10"/>
  <c r="S83" i="10"/>
  <c r="S49" i="10"/>
  <c r="Z93" i="10"/>
  <c r="Z79" i="10"/>
  <c r="Z63" i="10"/>
  <c r="Z43" i="10"/>
  <c r="Z22" i="10"/>
  <c r="Z61" i="10"/>
  <c r="Z21" i="10"/>
  <c r="Z83" i="10"/>
  <c r="Z82" i="10"/>
  <c r="Z81" i="10"/>
  <c r="Z80" i="10"/>
  <c r="Z96" i="10"/>
  <c r="Z76" i="10"/>
  <c r="Z37" i="10"/>
  <c r="Z98" i="10"/>
  <c r="Z78" i="10"/>
  <c r="Z58" i="10"/>
  <c r="Z38" i="10"/>
  <c r="Z18" i="10"/>
  <c r="Z53" i="10"/>
  <c r="Z73" i="10"/>
  <c r="Z52" i="10"/>
  <c r="Z77" i="10"/>
  <c r="Z74" i="10"/>
  <c r="Z17" i="10"/>
  <c r="Z56" i="10"/>
  <c r="Z36" i="10"/>
  <c r="Z16" i="10"/>
  <c r="Z57" i="10"/>
  <c r="Z13" i="10"/>
  <c r="Z33" i="10"/>
  <c r="Z103" i="10"/>
  <c r="Z23" i="10"/>
  <c r="Z102" i="10"/>
  <c r="Z100" i="10"/>
  <c r="Z60" i="10"/>
  <c r="Z97" i="10"/>
  <c r="Z99" i="10"/>
  <c r="Z59" i="10"/>
  <c r="Z19" i="10"/>
  <c r="V78" i="10"/>
  <c r="V38" i="10"/>
  <c r="Z35" i="10"/>
  <c r="Z14" i="10"/>
  <c r="Z12" i="10"/>
  <c r="Z90" i="10"/>
  <c r="Z70" i="10"/>
  <c r="Z50" i="10"/>
  <c r="Z30" i="10"/>
  <c r="Z10" i="10"/>
  <c r="Z89" i="10"/>
  <c r="Z69" i="10"/>
  <c r="Z49" i="10"/>
  <c r="Z29" i="10"/>
  <c r="Z9" i="10"/>
  <c r="Z55" i="10"/>
  <c r="Z34" i="10"/>
  <c r="Z88" i="10"/>
  <c r="Z68" i="10"/>
  <c r="Z48" i="10"/>
  <c r="Z87" i="10"/>
  <c r="Z67" i="10"/>
  <c r="Z47" i="10"/>
  <c r="Z27" i="10"/>
  <c r="Z7" i="10"/>
  <c r="Z86" i="10"/>
  <c r="Z66" i="10"/>
  <c r="Z46" i="10"/>
  <c r="Z26" i="10"/>
  <c r="Z6" i="10"/>
  <c r="Z85" i="10"/>
  <c r="Z65" i="10"/>
  <c r="Z45" i="10"/>
  <c r="Z25" i="10"/>
  <c r="Z75" i="10"/>
  <c r="Z54" i="10"/>
  <c r="Z72" i="10"/>
  <c r="Z5" i="10"/>
  <c r="Z84" i="10"/>
  <c r="Z64" i="10"/>
  <c r="Z44" i="10"/>
  <c r="Z24" i="10"/>
  <c r="Z15" i="10"/>
  <c r="Z95" i="10"/>
  <c r="Z32" i="10"/>
  <c r="Z94" i="10"/>
  <c r="Z92" i="10"/>
  <c r="V79" i="10"/>
  <c r="V39" i="10"/>
  <c r="Z4" i="10"/>
  <c r="AK4" i="10" s="1"/>
  <c r="V23" i="10"/>
  <c r="V80" i="10"/>
  <c r="V4" i="10"/>
  <c r="AG4" i="10" s="1"/>
  <c r="V94" i="10"/>
  <c r="V74" i="10"/>
  <c r="V54" i="10"/>
  <c r="V34" i="10"/>
  <c r="V14" i="10"/>
  <c r="V71" i="10"/>
  <c r="V89" i="10"/>
  <c r="V69" i="10"/>
  <c r="V85" i="10"/>
  <c r="V65" i="10"/>
  <c r="V45" i="10"/>
  <c r="V103" i="10"/>
  <c r="V83" i="10"/>
  <c r="V63" i="10"/>
  <c r="V60" i="10"/>
  <c r="V40" i="10"/>
  <c r="V20" i="10"/>
  <c r="V99" i="10"/>
  <c r="V59" i="10"/>
  <c r="V19" i="10"/>
  <c r="V18" i="10"/>
  <c r="V53" i="10"/>
  <c r="V43" i="10"/>
  <c r="V13" i="10"/>
  <c r="V98" i="10"/>
  <c r="V58" i="10"/>
  <c r="V97" i="10"/>
  <c r="V77" i="10"/>
  <c r="V57" i="10"/>
  <c r="V37" i="10"/>
  <c r="V17" i="10"/>
  <c r="V72" i="10"/>
  <c r="V91" i="10"/>
  <c r="V51" i="10"/>
  <c r="V31" i="10"/>
  <c r="V11" i="10"/>
  <c r="V100" i="10"/>
  <c r="V92" i="10"/>
  <c r="V73" i="10"/>
  <c r="V32" i="10"/>
  <c r="V49" i="10"/>
  <c r="V29" i="10"/>
  <c r="V9" i="10"/>
  <c r="V88" i="10"/>
  <c r="V68" i="10"/>
  <c r="V48" i="10"/>
  <c r="V28" i="10"/>
  <c r="V8" i="10"/>
  <c r="V33" i="10"/>
  <c r="V12" i="10"/>
  <c r="V93" i="10"/>
  <c r="V52" i="10"/>
  <c r="V96" i="10"/>
  <c r="V76" i="10"/>
  <c r="V56" i="10"/>
  <c r="V36" i="10"/>
  <c r="V16" i="10"/>
  <c r="V95" i="10"/>
  <c r="V75" i="10"/>
  <c r="V55" i="10"/>
  <c r="V35" i="10"/>
  <c r="V15" i="10"/>
  <c r="V90" i="10"/>
  <c r="V70" i="10"/>
  <c r="V50" i="10"/>
  <c r="V30" i="10"/>
  <c r="V10" i="10"/>
  <c r="V87" i="10"/>
  <c r="V67" i="10"/>
  <c r="V47" i="10"/>
  <c r="V27" i="10"/>
  <c r="V7" i="10"/>
  <c r="V86" i="10"/>
  <c r="V66" i="10"/>
  <c r="V46" i="10"/>
  <c r="V26" i="10"/>
  <c r="V6" i="10"/>
  <c r="V25" i="10"/>
  <c r="V5" i="10"/>
  <c r="V84" i="10"/>
  <c r="V64" i="10"/>
  <c r="V44" i="10"/>
  <c r="V24" i="10"/>
  <c r="V102" i="10"/>
  <c r="V82" i="10"/>
  <c r="V62" i="10"/>
  <c r="V42" i="10"/>
  <c r="V22" i="10"/>
  <c r="V101" i="10"/>
  <c r="V81" i="10"/>
  <c r="V61" i="10"/>
  <c r="V41" i="10"/>
  <c r="V21" i="10"/>
  <c r="H33" i="16"/>
  <c r="L33" i="16"/>
  <c r="B32" i="16"/>
  <c r="J33" i="16"/>
  <c r="K31" i="16"/>
  <c r="A5" i="16" s="1"/>
  <c r="F33" i="16"/>
  <c r="G31" i="16"/>
  <c r="A4" i="16" s="1"/>
  <c r="E31" i="16"/>
  <c r="G32" i="16"/>
  <c r="C32" i="16" s="1"/>
  <c r="M33" i="16"/>
  <c r="E32" i="16"/>
  <c r="D31" i="16"/>
  <c r="C31" i="16"/>
  <c r="D32" i="16"/>
  <c r="I33" i="16"/>
  <c r="G4" i="10" l="1"/>
  <c r="AN4" i="10" s="1"/>
  <c r="E33" i="16"/>
  <c r="A3" i="16"/>
  <c r="A13" i="16"/>
  <c r="K33" i="16"/>
  <c r="R49" i="10"/>
  <c r="R40" i="10"/>
  <c r="R46" i="10"/>
  <c r="R31" i="10"/>
  <c r="R86" i="10"/>
  <c r="R51" i="10"/>
  <c r="R41" i="10"/>
  <c r="R101" i="10"/>
  <c r="R87" i="10"/>
  <c r="R42" i="10"/>
  <c r="R91" i="10"/>
  <c r="R71" i="10"/>
  <c r="R28" i="10"/>
  <c r="R26" i="10"/>
  <c r="R11" i="10"/>
  <c r="R7" i="10"/>
  <c r="R8" i="10"/>
  <c r="R6" i="10"/>
  <c r="R27" i="10"/>
  <c r="R102" i="10"/>
  <c r="R13" i="10"/>
  <c r="R9" i="10"/>
  <c r="R66" i="10"/>
  <c r="R34" i="10"/>
  <c r="R62" i="10"/>
  <c r="R30" i="10"/>
  <c r="R82" i="10"/>
  <c r="R98" i="10"/>
  <c r="R10" i="10"/>
  <c r="R97" i="10"/>
  <c r="R89" i="10"/>
  <c r="R57" i="10"/>
  <c r="R85" i="10"/>
  <c r="R38" i="10"/>
  <c r="R33" i="10"/>
  <c r="R69" i="10"/>
  <c r="R78" i="10"/>
  <c r="R58" i="10"/>
  <c r="R93" i="10"/>
  <c r="R45" i="10"/>
  <c r="R81" i="10"/>
  <c r="R37" i="10"/>
  <c r="R65" i="10"/>
  <c r="R67" i="10"/>
  <c r="R47" i="10"/>
  <c r="R80" i="10"/>
  <c r="R39" i="10"/>
  <c r="R52" i="10"/>
  <c r="R72" i="10"/>
  <c r="R103" i="10"/>
  <c r="R56" i="10"/>
  <c r="R29" i="10"/>
  <c r="R60" i="10"/>
  <c r="R79" i="10"/>
  <c r="R76" i="10"/>
  <c r="R63" i="10"/>
  <c r="R96" i="10"/>
  <c r="R61" i="10"/>
  <c r="R22" i="10"/>
  <c r="R77" i="10"/>
  <c r="R83" i="10"/>
  <c r="R17" i="10"/>
  <c r="R21" i="10"/>
  <c r="R14" i="10"/>
  <c r="R90" i="10"/>
  <c r="R54" i="10"/>
  <c r="R74" i="10"/>
  <c r="R35" i="10"/>
  <c r="R94" i="10"/>
  <c r="R55" i="10"/>
  <c r="R75" i="10"/>
  <c r="R59" i="10"/>
  <c r="R12" i="10"/>
  <c r="R50" i="10"/>
  <c r="R88" i="10"/>
  <c r="R15" i="10"/>
  <c r="R64" i="10"/>
  <c r="R92" i="10"/>
  <c r="R44" i="10"/>
  <c r="R18" i="10"/>
  <c r="R32" i="10"/>
  <c r="R5" i="10"/>
  <c r="R73" i="10"/>
  <c r="R25" i="10"/>
  <c r="R23" i="10"/>
  <c r="R20" i="10"/>
  <c r="R48" i="10"/>
  <c r="R68" i="10"/>
  <c r="R70" i="10"/>
  <c r="R24" i="10"/>
  <c r="R43" i="10"/>
  <c r="R53" i="10"/>
  <c r="R84" i="10"/>
  <c r="R19" i="10"/>
  <c r="R95" i="10"/>
  <c r="R99" i="10"/>
  <c r="R16" i="10"/>
  <c r="R100" i="10"/>
  <c r="R36" i="10"/>
  <c r="R4" i="10"/>
  <c r="AC4" i="10" s="1"/>
  <c r="G33" i="16"/>
  <c r="C33" i="16"/>
  <c r="B30" i="16"/>
  <c r="A1" i="16" s="1"/>
  <c r="B33" i="16"/>
  <c r="B37" i="16" s="1"/>
  <c r="D33" i="16"/>
  <c r="A12" i="16"/>
  <c r="B40" i="16" l="1"/>
  <c r="B36" i="16"/>
  <c r="B38" i="16"/>
  <c r="B41" i="16"/>
  <c r="A7" i="16" l="1"/>
  <c r="E40" i="16"/>
  <c r="L11" i="10" l="1"/>
  <c r="L9" i="10"/>
  <c r="L8" i="10"/>
  <c r="L7" i="10"/>
  <c r="M7" i="10" s="1"/>
  <c r="AI7" i="10" s="1"/>
  <c r="L6" i="10"/>
  <c r="L5" i="10"/>
  <c r="M5" i="10" s="1"/>
  <c r="L12" i="10"/>
  <c r="L13" i="10"/>
  <c r="L14" i="10"/>
  <c r="L15" i="10"/>
  <c r="L16" i="10"/>
  <c r="L17" i="10"/>
  <c r="AH17" i="10" s="1"/>
  <c r="L19" i="10"/>
  <c r="AH19" i="10" s="1"/>
  <c r="L20" i="10"/>
  <c r="AH20" i="10" s="1"/>
  <c r="L21" i="10"/>
  <c r="AH21" i="10" s="1"/>
  <c r="L22" i="10"/>
  <c r="AH22" i="10" s="1"/>
  <c r="L23" i="10"/>
  <c r="AH23" i="10" s="1"/>
  <c r="L24" i="10"/>
  <c r="AH24" i="10" s="1"/>
  <c r="L25" i="10"/>
  <c r="AH25" i="10" s="1"/>
  <c r="L26" i="10"/>
  <c r="AH26" i="10" s="1"/>
  <c r="L27" i="10"/>
  <c r="AH27" i="10" s="1"/>
  <c r="L28" i="10"/>
  <c r="AH28" i="10" s="1"/>
  <c r="L29" i="10"/>
  <c r="AH29" i="10" s="1"/>
  <c r="L30" i="10"/>
  <c r="AH30" i="10" s="1"/>
  <c r="L31" i="10"/>
  <c r="AH31" i="10" s="1"/>
  <c r="L32" i="10"/>
  <c r="AH32" i="10" s="1"/>
  <c r="L33" i="10"/>
  <c r="AH33" i="10" s="1"/>
  <c r="L34" i="10"/>
  <c r="AH34" i="10" s="1"/>
  <c r="L35" i="10"/>
  <c r="AH35" i="10" s="1"/>
  <c r="L36" i="10"/>
  <c r="AH36" i="10" s="1"/>
  <c r="L37" i="10"/>
  <c r="AH37" i="10" s="1"/>
  <c r="L38" i="10"/>
  <c r="AH38" i="10" s="1"/>
  <c r="L39" i="10"/>
  <c r="AH39" i="10" s="1"/>
  <c r="L40" i="10"/>
  <c r="AH40" i="10" s="1"/>
  <c r="L41" i="10"/>
  <c r="AH41" i="10" s="1"/>
  <c r="L42" i="10"/>
  <c r="AH42" i="10" s="1"/>
  <c r="L43" i="10"/>
  <c r="AH43" i="10" s="1"/>
  <c r="L44" i="10"/>
  <c r="AH44" i="10" s="1"/>
  <c r="L45" i="10"/>
  <c r="AH45" i="10" s="1"/>
  <c r="L46" i="10"/>
  <c r="AH46" i="10" s="1"/>
  <c r="L47" i="10"/>
  <c r="AH47" i="10" s="1"/>
  <c r="L48" i="10"/>
  <c r="AH48" i="10" s="1"/>
  <c r="L49" i="10"/>
  <c r="AH49" i="10" s="1"/>
  <c r="L50" i="10"/>
  <c r="AH50" i="10" s="1"/>
  <c r="L51" i="10"/>
  <c r="AH51" i="10" s="1"/>
  <c r="L52" i="10"/>
  <c r="AH52" i="10" s="1"/>
  <c r="L53" i="10"/>
  <c r="AH53" i="10" s="1"/>
  <c r="L54" i="10"/>
  <c r="AH54" i="10" s="1"/>
  <c r="L55" i="10"/>
  <c r="AH55" i="10" s="1"/>
  <c r="L56" i="10"/>
  <c r="AH56" i="10" s="1"/>
  <c r="L57" i="10"/>
  <c r="AH57" i="10" s="1"/>
  <c r="L58" i="10"/>
  <c r="AH58" i="10" s="1"/>
  <c r="L59" i="10"/>
  <c r="AH59" i="10" s="1"/>
  <c r="L60" i="10"/>
  <c r="AH60" i="10" s="1"/>
  <c r="L61" i="10"/>
  <c r="AH61" i="10" s="1"/>
  <c r="L62" i="10"/>
  <c r="AH62" i="10" s="1"/>
  <c r="L63" i="10"/>
  <c r="AH63" i="10" s="1"/>
  <c r="L64" i="10"/>
  <c r="AH64" i="10" s="1"/>
  <c r="L65" i="10"/>
  <c r="AH65" i="10" s="1"/>
  <c r="L66" i="10"/>
  <c r="AH66" i="10" s="1"/>
  <c r="L67" i="10"/>
  <c r="AH67" i="10" s="1"/>
  <c r="L68" i="10"/>
  <c r="AH68" i="10" s="1"/>
  <c r="L69" i="10"/>
  <c r="AH69" i="10" s="1"/>
  <c r="L70" i="10"/>
  <c r="AH70" i="10" s="1"/>
  <c r="L71" i="10"/>
  <c r="AH71" i="10" s="1"/>
  <c r="L72" i="10"/>
  <c r="AH72" i="10" s="1"/>
  <c r="L73" i="10"/>
  <c r="AH73" i="10" s="1"/>
  <c r="L74" i="10"/>
  <c r="AH74" i="10" s="1"/>
  <c r="L75" i="10"/>
  <c r="AH75" i="10" s="1"/>
  <c r="L76" i="10"/>
  <c r="AH76" i="10" s="1"/>
  <c r="L77" i="10"/>
  <c r="AH77" i="10" s="1"/>
  <c r="L78" i="10"/>
  <c r="AH78" i="10" s="1"/>
  <c r="L79" i="10"/>
  <c r="AH79" i="10" s="1"/>
  <c r="L80" i="10"/>
  <c r="AH80" i="10" s="1"/>
  <c r="L81" i="10"/>
  <c r="AH81" i="10" s="1"/>
  <c r="L82" i="10"/>
  <c r="AH82" i="10" s="1"/>
  <c r="L83" i="10"/>
  <c r="AH83" i="10" s="1"/>
  <c r="L84" i="10"/>
  <c r="AH84" i="10" s="1"/>
  <c r="L85" i="10"/>
  <c r="AH85" i="10" s="1"/>
  <c r="L86" i="10"/>
  <c r="AH86" i="10" s="1"/>
  <c r="L87" i="10"/>
  <c r="AH87" i="10" s="1"/>
  <c r="L88" i="10"/>
  <c r="AH88" i="10" s="1"/>
  <c r="L89" i="10"/>
  <c r="AH89" i="10" s="1"/>
  <c r="L90" i="10"/>
  <c r="AH90" i="10" s="1"/>
  <c r="L91" i="10"/>
  <c r="AH91" i="10" s="1"/>
  <c r="L92" i="10"/>
  <c r="AH92" i="10" s="1"/>
  <c r="L93" i="10"/>
  <c r="AH93" i="10" s="1"/>
  <c r="L94" i="10"/>
  <c r="AH94" i="10" s="1"/>
  <c r="L95" i="10"/>
  <c r="AH95" i="10" s="1"/>
  <c r="L96" i="10"/>
  <c r="AH96" i="10" s="1"/>
  <c r="L97" i="10"/>
  <c r="AH97" i="10" s="1"/>
  <c r="L98" i="10"/>
  <c r="AH98" i="10" s="1"/>
  <c r="L99" i="10"/>
  <c r="AH99" i="10" s="1"/>
  <c r="L100" i="10"/>
  <c r="AH100" i="10" s="1"/>
  <c r="L101" i="10"/>
  <c r="AH101" i="10" s="1"/>
  <c r="L102" i="10"/>
  <c r="AH102" i="10" s="1"/>
  <c r="L103" i="10"/>
  <c r="AH103" i="10" s="1"/>
  <c r="M8" i="10" l="1"/>
  <c r="AI8" i="10" s="1"/>
  <c r="AH8" i="10"/>
  <c r="M11" i="10"/>
  <c r="AI11" i="10" s="1"/>
  <c r="AH11" i="10"/>
  <c r="M15" i="10"/>
  <c r="AI15" i="10" s="1"/>
  <c r="AH15" i="10"/>
  <c r="M14" i="10"/>
  <c r="AI14" i="10" s="1"/>
  <c r="AH14" i="10"/>
  <c r="M12" i="10"/>
  <c r="AI12" i="10" s="1"/>
  <c r="AH12" i="10"/>
  <c r="M16" i="10"/>
  <c r="AI16" i="10" s="1"/>
  <c r="AH16" i="10"/>
  <c r="M13" i="10"/>
  <c r="AI13" i="10" s="1"/>
  <c r="AH13" i="10"/>
  <c r="M9" i="10"/>
  <c r="AI9" i="10" s="1"/>
  <c r="AH9" i="10"/>
  <c r="M6" i="10"/>
  <c r="AI6" i="10" s="1"/>
  <c r="AH6" i="10"/>
  <c r="AT5" i="10"/>
  <c r="AI5" i="10"/>
  <c r="L18" i="10"/>
  <c r="F40" i="16"/>
  <c r="P7" i="10"/>
  <c r="Q7" i="10" s="1"/>
  <c r="P11" i="10"/>
  <c r="P5" i="10"/>
  <c r="L10" i="10"/>
  <c r="AH10" i="10" s="1"/>
  <c r="K5" i="10"/>
  <c r="AG5" i="10" s="1"/>
  <c r="K7" i="10"/>
  <c r="AG7" i="10" s="1"/>
  <c r="K6" i="10"/>
  <c r="AG6" i="10" s="1"/>
  <c r="P24" i="10"/>
  <c r="AL24" i="10" s="1"/>
  <c r="P25" i="10"/>
  <c r="AL25" i="10" s="1"/>
  <c r="P26" i="10"/>
  <c r="AL26" i="10" s="1"/>
  <c r="P27" i="10"/>
  <c r="AL27" i="10" s="1"/>
  <c r="P29" i="10"/>
  <c r="AL29" i="10" s="1"/>
  <c r="P31" i="10"/>
  <c r="AL31" i="10" s="1"/>
  <c r="P36" i="10"/>
  <c r="AL36" i="10" s="1"/>
  <c r="P37" i="10"/>
  <c r="AL37" i="10" s="1"/>
  <c r="P40" i="10"/>
  <c r="AL40" i="10" s="1"/>
  <c r="P42" i="10"/>
  <c r="AL42" i="10" s="1"/>
  <c r="P43" i="10"/>
  <c r="AL43" i="10" s="1"/>
  <c r="P44" i="10"/>
  <c r="AL44" i="10" s="1"/>
  <c r="P46" i="10"/>
  <c r="AL46" i="10" s="1"/>
  <c r="P48" i="10"/>
  <c r="AL48" i="10" s="1"/>
  <c r="P49" i="10"/>
  <c r="AL49" i="10" s="1"/>
  <c r="P50" i="10"/>
  <c r="AL50" i="10" s="1"/>
  <c r="P53" i="10"/>
  <c r="AL53" i="10" s="1"/>
  <c r="P54" i="10"/>
  <c r="AL54" i="10" s="1"/>
  <c r="P55" i="10"/>
  <c r="AL55" i="10" s="1"/>
  <c r="P56" i="10"/>
  <c r="AL56" i="10" s="1"/>
  <c r="P59" i="10"/>
  <c r="AL59" i="10" s="1"/>
  <c r="P62" i="10"/>
  <c r="AL62" i="10" s="1"/>
  <c r="P63" i="10"/>
  <c r="AL63" i="10" s="1"/>
  <c r="P64" i="10"/>
  <c r="AL64" i="10" s="1"/>
  <c r="P65" i="10"/>
  <c r="AL65" i="10" s="1"/>
  <c r="P66" i="10"/>
  <c r="AL66" i="10" s="1"/>
  <c r="P68" i="10"/>
  <c r="AL68" i="10" s="1"/>
  <c r="P69" i="10"/>
  <c r="AL69" i="10" s="1"/>
  <c r="P70" i="10"/>
  <c r="AL70" i="10" s="1"/>
  <c r="P72" i="10"/>
  <c r="AL72" i="10" s="1"/>
  <c r="P73" i="10"/>
  <c r="AL73" i="10" s="1"/>
  <c r="P74" i="10"/>
  <c r="AL74" i="10" s="1"/>
  <c r="P76" i="10"/>
  <c r="AL76" i="10" s="1"/>
  <c r="P79" i="10"/>
  <c r="AL79" i="10" s="1"/>
  <c r="P80" i="10"/>
  <c r="AL80" i="10" s="1"/>
  <c r="P83" i="10"/>
  <c r="AL83" i="10" s="1"/>
  <c r="P84" i="10"/>
  <c r="AL84" i="10" s="1"/>
  <c r="P85" i="10"/>
  <c r="AL85" i="10" s="1"/>
  <c r="P88" i="10"/>
  <c r="AL88" i="10" s="1"/>
  <c r="P90" i="10"/>
  <c r="AL90" i="10" s="1"/>
  <c r="P91" i="10"/>
  <c r="AL91" i="10" s="1"/>
  <c r="P94" i="10"/>
  <c r="AL94" i="10" s="1"/>
  <c r="P95" i="10"/>
  <c r="AL95" i="10" s="1"/>
  <c r="P97" i="10"/>
  <c r="AL97" i="10" s="1"/>
  <c r="P99" i="10"/>
  <c r="AL99" i="10" s="1"/>
  <c r="P100" i="10"/>
  <c r="AL100" i="10" s="1"/>
  <c r="P102" i="10"/>
  <c r="AL102" i="10" s="1"/>
  <c r="P103" i="10"/>
  <c r="AL103" i="10" s="1"/>
  <c r="P15" i="10"/>
  <c r="P16" i="10"/>
  <c r="P17" i="10"/>
  <c r="AL17" i="10" s="1"/>
  <c r="P20" i="10"/>
  <c r="AL20" i="10" s="1"/>
  <c r="P23" i="10"/>
  <c r="AL23" i="10" s="1"/>
  <c r="K8" i="10" l="1"/>
  <c r="AG8" i="10" s="1"/>
  <c r="Q16" i="10"/>
  <c r="AL16" i="10"/>
  <c r="Q15" i="10"/>
  <c r="AL15" i="10"/>
  <c r="Q11" i="10"/>
  <c r="AM11" i="10" s="1"/>
  <c r="AL11" i="10"/>
  <c r="K9" i="10"/>
  <c r="AG9" i="10" s="1"/>
  <c r="O11" i="10"/>
  <c r="AK11" i="10" s="1"/>
  <c r="O7" i="10"/>
  <c r="AK7" i="10" s="1"/>
  <c r="AM7" i="10"/>
  <c r="O16" i="10"/>
  <c r="AK16" i="10" s="1"/>
  <c r="AM16" i="10"/>
  <c r="O15" i="10"/>
  <c r="AK15" i="10" s="1"/>
  <c r="AM15" i="10"/>
  <c r="H40" i="16"/>
  <c r="AH18" i="10"/>
  <c r="G7" i="10"/>
  <c r="AC7" i="10" s="1"/>
  <c r="P18" i="10"/>
  <c r="J40" i="16"/>
  <c r="P10" i="10"/>
  <c r="P9" i="10"/>
  <c r="AL9" i="10" s="1"/>
  <c r="P101" i="10"/>
  <c r="AL101" i="10" s="1"/>
  <c r="Q5" i="10"/>
  <c r="P75" i="10"/>
  <c r="AL75" i="10" s="1"/>
  <c r="P6" i="10"/>
  <c r="AL6" i="10" s="1"/>
  <c r="P8" i="10"/>
  <c r="AL8" i="10" s="1"/>
  <c r="M10" i="10"/>
  <c r="AI10" i="10" s="1"/>
  <c r="P89" i="10"/>
  <c r="AL89" i="10" s="1"/>
  <c r="P96" i="10"/>
  <c r="AL96" i="10" s="1"/>
  <c r="P33" i="10"/>
  <c r="AL33" i="10" s="1"/>
  <c r="H7" i="10"/>
  <c r="AD7" i="10" s="1"/>
  <c r="P22" i="10"/>
  <c r="AL22" i="10" s="1"/>
  <c r="P14" i="10"/>
  <c r="P82" i="10"/>
  <c r="AL82" i="10" s="1"/>
  <c r="P52" i="10"/>
  <c r="AL52" i="10" s="1"/>
  <c r="P32" i="10"/>
  <c r="AL32" i="10" s="1"/>
  <c r="P87" i="10"/>
  <c r="AL87" i="10" s="1"/>
  <c r="P30" i="10"/>
  <c r="AL30" i="10" s="1"/>
  <c r="P93" i="10"/>
  <c r="AL93" i="10" s="1"/>
  <c r="P61" i="10"/>
  <c r="AL61" i="10" s="1"/>
  <c r="P51" i="10"/>
  <c r="AL51" i="10" s="1"/>
  <c r="P35" i="10"/>
  <c r="AL35" i="10" s="1"/>
  <c r="P77" i="10"/>
  <c r="AL77" i="10" s="1"/>
  <c r="P67" i="10"/>
  <c r="AL67" i="10" s="1"/>
  <c r="P81" i="10"/>
  <c r="AL81" i="10" s="1"/>
  <c r="P34" i="10"/>
  <c r="AL34" i="10" s="1"/>
  <c r="P45" i="10"/>
  <c r="AL45" i="10" s="1"/>
  <c r="P60" i="10"/>
  <c r="AL60" i="10" s="1"/>
  <c r="P98" i="10"/>
  <c r="AL98" i="10" s="1"/>
  <c r="P71" i="10"/>
  <c r="AL71" i="10" s="1"/>
  <c r="P39" i="10"/>
  <c r="AL39" i="10" s="1"/>
  <c r="P86" i="10"/>
  <c r="AL86" i="10" s="1"/>
  <c r="P57" i="10"/>
  <c r="AL57" i="10" s="1"/>
  <c r="P58" i="10"/>
  <c r="AL58" i="10" s="1"/>
  <c r="P92" i="10"/>
  <c r="AL92" i="10" s="1"/>
  <c r="P78" i="10"/>
  <c r="AL78" i="10" s="1"/>
  <c r="P47" i="10"/>
  <c r="AL47" i="10" s="1"/>
  <c r="P41" i="10"/>
  <c r="AL41" i="10" s="1"/>
  <c r="P28" i="10"/>
  <c r="AL28" i="10" s="1"/>
  <c r="P38" i="10"/>
  <c r="AL38" i="10" s="1"/>
  <c r="P21" i="10"/>
  <c r="AL21" i="10" s="1"/>
  <c r="K11" i="10"/>
  <c r="P12" i="10"/>
  <c r="P13" i="10"/>
  <c r="Q14" i="10" l="1"/>
  <c r="AL14" i="10"/>
  <c r="Q13" i="10"/>
  <c r="AL13" i="10"/>
  <c r="Q12" i="10"/>
  <c r="AL12" i="10"/>
  <c r="Q10" i="10"/>
  <c r="AL10" i="10"/>
  <c r="O13" i="10"/>
  <c r="AK13" i="10" s="1"/>
  <c r="AM13" i="10"/>
  <c r="O12" i="10"/>
  <c r="AK12" i="10" s="1"/>
  <c r="AM12" i="10"/>
  <c r="O5" i="10"/>
  <c r="AM5" i="10"/>
  <c r="G11" i="10"/>
  <c r="AC11" i="10" s="1"/>
  <c r="AG11" i="10"/>
  <c r="O10" i="10"/>
  <c r="AK10" i="10" s="1"/>
  <c r="AM10" i="10"/>
  <c r="O14" i="10"/>
  <c r="AK14" i="10" s="1"/>
  <c r="AM14" i="10"/>
  <c r="L40" i="16"/>
  <c r="AL18" i="10"/>
  <c r="AW7" i="10"/>
  <c r="AQ5" i="10"/>
  <c r="AP5" i="10" s="1"/>
  <c r="F38" i="16"/>
  <c r="AT6" i="10"/>
  <c r="AU7" i="10"/>
  <c r="AU6" i="10"/>
  <c r="AT8" i="10"/>
  <c r="J38" i="16"/>
  <c r="M36" i="16"/>
  <c r="I38" i="16"/>
  <c r="J36" i="16"/>
  <c r="F36" i="16"/>
  <c r="L38" i="16"/>
  <c r="AQ10" i="10"/>
  <c r="I36" i="16"/>
  <c r="AU5" i="10"/>
  <c r="AW8" i="10"/>
  <c r="H38" i="16"/>
  <c r="AU8" i="10"/>
  <c r="BG46" i="10"/>
  <c r="M38" i="16"/>
  <c r="AW10" i="10"/>
  <c r="AS5" i="10"/>
  <c r="AS9" i="10"/>
  <c r="H36" i="16"/>
  <c r="AW6" i="10"/>
  <c r="L36" i="16"/>
  <c r="AS10" i="10"/>
  <c r="AS8" i="10"/>
  <c r="AS6" i="10"/>
  <c r="BC93" i="10"/>
  <c r="AS7" i="10"/>
  <c r="AQ6" i="10"/>
  <c r="AP6" i="10" s="1"/>
  <c r="AW5" i="10"/>
  <c r="BG88" i="10"/>
  <c r="AQ9" i="10"/>
  <c r="AP9" i="10" s="1"/>
  <c r="AT10" i="10"/>
  <c r="AQ7" i="10"/>
  <c r="AP7" i="10" s="1"/>
  <c r="BA62" i="10"/>
  <c r="AU9" i="10"/>
  <c r="K10" i="10"/>
  <c r="Q6" i="10"/>
  <c r="Q9" i="10"/>
  <c r="Q8" i="10"/>
  <c r="H5" i="10"/>
  <c r="AD5" i="10" s="1"/>
  <c r="P19" i="10"/>
  <c r="AL19" i="10" s="1"/>
  <c r="H11" i="10"/>
  <c r="AD11" i="10" s="1"/>
  <c r="K14" i="10"/>
  <c r="G14" i="10" l="1"/>
  <c r="AC14" i="10" s="1"/>
  <c r="AG14" i="10"/>
  <c r="O8" i="10"/>
  <c r="AM8" i="10"/>
  <c r="O9" i="10"/>
  <c r="AM9" i="10"/>
  <c r="O6" i="10"/>
  <c r="AM6" i="10"/>
  <c r="G10" i="10"/>
  <c r="AC10" i="10" s="1"/>
  <c r="AG10" i="10"/>
  <c r="G5" i="10"/>
  <c r="AC5" i="10" s="1"/>
  <c r="AK5" i="10"/>
  <c r="BC23" i="10"/>
  <c r="BA48" i="10"/>
  <c r="BG82" i="10"/>
  <c r="BG12" i="10"/>
  <c r="BG31" i="10"/>
  <c r="BG18" i="10"/>
  <c r="BG50" i="10"/>
  <c r="BG47" i="10"/>
  <c r="BG66" i="10"/>
  <c r="BG56" i="10"/>
  <c r="BG62" i="10"/>
  <c r="BG87" i="10"/>
  <c r="BG80" i="10"/>
  <c r="BG76" i="10"/>
  <c r="BG97" i="10"/>
  <c r="BG86" i="10"/>
  <c r="BG9" i="10"/>
  <c r="BG74" i="10"/>
  <c r="BG11" i="10"/>
  <c r="BG94" i="10"/>
  <c r="BG40" i="10"/>
  <c r="BG7" i="10"/>
  <c r="BG58" i="10"/>
  <c r="BG67" i="10"/>
  <c r="BG102" i="10"/>
  <c r="BG36" i="10"/>
  <c r="BG21" i="10"/>
  <c r="BG25" i="10"/>
  <c r="BG27" i="10"/>
  <c r="BG69" i="10"/>
  <c r="BG26" i="10"/>
  <c r="BG71" i="10"/>
  <c r="BG49" i="10"/>
  <c r="BG83" i="10"/>
  <c r="BG53" i="10"/>
  <c r="BG20" i="10"/>
  <c r="BG41" i="10"/>
  <c r="BG90" i="10"/>
  <c r="BG78" i="10"/>
  <c r="BG100" i="10"/>
  <c r="BG89" i="10"/>
  <c r="BG22" i="10"/>
  <c r="BG42" i="10"/>
  <c r="BG52" i="10"/>
  <c r="BG103" i="10"/>
  <c r="BG72" i="10"/>
  <c r="BG95" i="10"/>
  <c r="BG99" i="10"/>
  <c r="BG92" i="10"/>
  <c r="BG84" i="10"/>
  <c r="BG54" i="10"/>
  <c r="BG30" i="10"/>
  <c r="BG101" i="10"/>
  <c r="BG16" i="10"/>
  <c r="BG91" i="10"/>
  <c r="BG48" i="10"/>
  <c r="BG33" i="10"/>
  <c r="BG70" i="10"/>
  <c r="BG10" i="10"/>
  <c r="BG17" i="10"/>
  <c r="BG35" i="10"/>
  <c r="BG8" i="10"/>
  <c r="BG60" i="10"/>
  <c r="BG37" i="10"/>
  <c r="BG61" i="10"/>
  <c r="BG59" i="10"/>
  <c r="BG19" i="10"/>
  <c r="BG79" i="10"/>
  <c r="BG81" i="10"/>
  <c r="BG51" i="10"/>
  <c r="BG96" i="10"/>
  <c r="BG98" i="10"/>
  <c r="BG43" i="10"/>
  <c r="BG64" i="10"/>
  <c r="BG68" i="10"/>
  <c r="BG13" i="10"/>
  <c r="BG15" i="10"/>
  <c r="BG24" i="10"/>
  <c r="BG34" i="10"/>
  <c r="BG29" i="10"/>
  <c r="BG77" i="10"/>
  <c r="BG32" i="10"/>
  <c r="BG28" i="10"/>
  <c r="BG23" i="10"/>
  <c r="BG45" i="10"/>
  <c r="BG14" i="10"/>
  <c r="BG65" i="10"/>
  <c r="BG85" i="10"/>
  <c r="BG39" i="10"/>
  <c r="BG63" i="10"/>
  <c r="BG5" i="10"/>
  <c r="BG75" i="10"/>
  <c r="BG93" i="10"/>
  <c r="BG44" i="10"/>
  <c r="AX7" i="10"/>
  <c r="AV7" i="10" s="1"/>
  <c r="BG6" i="10"/>
  <c r="AX5" i="10"/>
  <c r="AV5" i="10" s="1"/>
  <c r="BG4" i="10"/>
  <c r="BG55" i="10"/>
  <c r="BG38" i="10"/>
  <c r="BG73" i="10"/>
  <c r="BG57" i="10"/>
  <c r="BA30" i="10"/>
  <c r="BA38" i="10"/>
  <c r="BA35" i="10"/>
  <c r="BA98" i="10"/>
  <c r="BA56" i="10"/>
  <c r="BA64" i="10"/>
  <c r="BC83" i="10"/>
  <c r="AZ26" i="10"/>
  <c r="BA79" i="10"/>
  <c r="AZ65" i="10"/>
  <c r="AZ85" i="10"/>
  <c r="BA85" i="10"/>
  <c r="BA47" i="10"/>
  <c r="AZ23" i="10"/>
  <c r="AZ6" i="10"/>
  <c r="BA66" i="10"/>
  <c r="BC26" i="10"/>
  <c r="AZ86" i="10"/>
  <c r="BA18" i="10"/>
  <c r="BA26" i="10"/>
  <c r="BA19" i="10"/>
  <c r="BC10" i="10"/>
  <c r="BC64" i="10"/>
  <c r="AZ10" i="10"/>
  <c r="AZ45" i="10"/>
  <c r="BC86" i="10"/>
  <c r="AZ5" i="10"/>
  <c r="BA39" i="10"/>
  <c r="AZ84" i="10"/>
  <c r="BC46" i="10"/>
  <c r="BA42" i="10"/>
  <c r="AZ27" i="10"/>
  <c r="BC27" i="10"/>
  <c r="BA101" i="10"/>
  <c r="BA58" i="10"/>
  <c r="BC84" i="10"/>
  <c r="AZ25" i="10"/>
  <c r="BC58" i="10"/>
  <c r="BC19" i="10"/>
  <c r="BA22" i="10"/>
  <c r="BA61" i="10"/>
  <c r="BC25" i="10"/>
  <c r="BC67" i="10"/>
  <c r="BC102" i="10"/>
  <c r="BC57" i="10"/>
  <c r="AZ102" i="10"/>
  <c r="BC61" i="10"/>
  <c r="BA43" i="10"/>
  <c r="BA103" i="10"/>
  <c r="AZ18" i="10"/>
  <c r="AZ64" i="10"/>
  <c r="AT7" i="10"/>
  <c r="BC100" i="10"/>
  <c r="AZ24" i="10"/>
  <c r="BC91" i="10"/>
  <c r="BA31" i="10"/>
  <c r="AZ57" i="10"/>
  <c r="AZ40" i="10"/>
  <c r="BA24" i="10"/>
  <c r="BA29" i="10"/>
  <c r="BA32" i="10"/>
  <c r="BC16" i="10"/>
  <c r="BC60" i="10"/>
  <c r="AZ41" i="10"/>
  <c r="BA37" i="10"/>
  <c r="AZ61" i="10"/>
  <c r="BA88" i="10"/>
  <c r="BC20" i="10"/>
  <c r="BA57" i="10"/>
  <c r="BA82" i="10"/>
  <c r="BA60" i="10"/>
  <c r="BA100" i="10"/>
  <c r="BC52" i="10"/>
  <c r="AZ81" i="10"/>
  <c r="BA80" i="10"/>
  <c r="BA34" i="10"/>
  <c r="BC97" i="10"/>
  <c r="AZ46" i="10"/>
  <c r="AZ101" i="10"/>
  <c r="AZ16" i="10"/>
  <c r="BA40" i="10"/>
  <c r="BC101" i="10"/>
  <c r="BA92" i="10"/>
  <c r="AZ20" i="10"/>
  <c r="AZ79" i="10"/>
  <c r="BA17" i="10"/>
  <c r="BA12" i="10"/>
  <c r="BA59" i="10"/>
  <c r="BA27" i="10"/>
  <c r="AZ37" i="10"/>
  <c r="AZ71" i="10"/>
  <c r="AZ17" i="10"/>
  <c r="BC79" i="10"/>
  <c r="AZ92" i="10"/>
  <c r="AZ35" i="10"/>
  <c r="BC18" i="10"/>
  <c r="AZ15" i="10"/>
  <c r="BA44" i="10"/>
  <c r="BA9" i="10"/>
  <c r="BA99" i="10"/>
  <c r="BA93" i="10"/>
  <c r="AZ59" i="10"/>
  <c r="BA41" i="10"/>
  <c r="BC81" i="10"/>
  <c r="BC80" i="10"/>
  <c r="AZ39" i="10"/>
  <c r="AZ33" i="10"/>
  <c r="BA68" i="10"/>
  <c r="BA75" i="10"/>
  <c r="BA33" i="10"/>
  <c r="AZ44" i="10"/>
  <c r="BC39" i="10"/>
  <c r="BC59" i="10"/>
  <c r="AZ47" i="10"/>
  <c r="BC47" i="10"/>
  <c r="AZ63" i="10"/>
  <c r="BC92" i="10"/>
  <c r="BA46" i="10"/>
  <c r="BA36" i="10"/>
  <c r="BC66" i="10"/>
  <c r="BA73" i="10"/>
  <c r="AZ66" i="10"/>
  <c r="BC75" i="10"/>
  <c r="BA102" i="10"/>
  <c r="BA78" i="10"/>
  <c r="BC45" i="10"/>
  <c r="BA72" i="10"/>
  <c r="BA87" i="10"/>
  <c r="BA49" i="10"/>
  <c r="BA95" i="10"/>
  <c r="BA83" i="10"/>
  <c r="AZ58" i="10"/>
  <c r="BC99" i="10"/>
  <c r="BC96" i="10"/>
  <c r="BA54" i="10"/>
  <c r="AZ42" i="10"/>
  <c r="BC90" i="10"/>
  <c r="BC72" i="10"/>
  <c r="AZ90" i="10"/>
  <c r="BA86" i="10"/>
  <c r="BA25" i="10"/>
  <c r="BA70" i="10"/>
  <c r="BC42" i="10"/>
  <c r="AZ60" i="10"/>
  <c r="BA67" i="10"/>
  <c r="AZ99" i="10"/>
  <c r="BC70" i="10"/>
  <c r="AZ36" i="10"/>
  <c r="BC17" i="10"/>
  <c r="AZ74" i="10"/>
  <c r="BA14" i="10"/>
  <c r="BC22" i="10"/>
  <c r="AZ96" i="10"/>
  <c r="BC43" i="10"/>
  <c r="BC15" i="10"/>
  <c r="AZ70" i="10"/>
  <c r="BC87" i="10"/>
  <c r="BA23" i="10"/>
  <c r="BA94" i="10"/>
  <c r="AZ43" i="10"/>
  <c r="BA71" i="10"/>
  <c r="BC12" i="10"/>
  <c r="BA74" i="10"/>
  <c r="BA16" i="10"/>
  <c r="AZ4" i="10"/>
  <c r="AZ98" i="10"/>
  <c r="AZ34" i="10"/>
  <c r="BA96" i="10"/>
  <c r="BC53" i="10"/>
  <c r="BA63" i="10"/>
  <c r="BC55" i="10"/>
  <c r="BC34" i="10"/>
  <c r="BA21" i="10"/>
  <c r="BC40" i="10"/>
  <c r="BA7" i="10"/>
  <c r="BC35" i="10"/>
  <c r="AR5" i="10"/>
  <c r="BA90" i="10"/>
  <c r="AZ30" i="10"/>
  <c r="AZ91" i="10"/>
  <c r="BC13" i="10"/>
  <c r="AQ8" i="10"/>
  <c r="AP8" i="10" s="1"/>
  <c r="AZ22" i="10"/>
  <c r="BC98" i="10"/>
  <c r="BC85" i="10"/>
  <c r="BC65" i="10"/>
  <c r="AZ73" i="10"/>
  <c r="BA51" i="10"/>
  <c r="BA55" i="10"/>
  <c r="BC51" i="10"/>
  <c r="BC77" i="10"/>
  <c r="BC36" i="10"/>
  <c r="AZ77" i="10"/>
  <c r="AZ78" i="10"/>
  <c r="AZ14" i="10"/>
  <c r="BC68" i="10"/>
  <c r="BA91" i="10"/>
  <c r="AZ100" i="10"/>
  <c r="AZ55" i="10"/>
  <c r="BC63" i="10"/>
  <c r="BC30" i="10"/>
  <c r="BC73" i="10"/>
  <c r="BC95" i="10"/>
  <c r="BC41" i="10"/>
  <c r="BA53" i="10"/>
  <c r="BA77" i="10"/>
  <c r="BC71" i="10"/>
  <c r="BC94" i="10"/>
  <c r="BC69" i="10"/>
  <c r="BA15" i="10"/>
  <c r="BA4" i="10"/>
  <c r="BC56" i="10"/>
  <c r="AZ82" i="10"/>
  <c r="BA84" i="10"/>
  <c r="BA97" i="10"/>
  <c r="AZ83" i="10"/>
  <c r="AZ21" i="10"/>
  <c r="BC11" i="10"/>
  <c r="BA65" i="10"/>
  <c r="BA69" i="10"/>
  <c r="AZ95" i="10"/>
  <c r="AZ29" i="10"/>
  <c r="AZ103" i="10"/>
  <c r="BC24" i="10"/>
  <c r="BA81" i="10"/>
  <c r="BA76" i="10"/>
  <c r="BC4" i="10"/>
  <c r="BA20" i="10"/>
  <c r="BC62" i="10"/>
  <c r="BC82" i="10"/>
  <c r="BA89" i="10"/>
  <c r="AZ7" i="10"/>
  <c r="BA13" i="10"/>
  <c r="BC76" i="10"/>
  <c r="BC29" i="10"/>
  <c r="AZ80" i="10"/>
  <c r="AZ51" i="10"/>
  <c r="BA11" i="10"/>
  <c r="BC14" i="10"/>
  <c r="BC33" i="10"/>
  <c r="BA50" i="10"/>
  <c r="BC21" i="10"/>
  <c r="AZ76" i="10"/>
  <c r="BA45" i="10"/>
  <c r="BC44" i="10"/>
  <c r="AZ62" i="10"/>
  <c r="BC103" i="10"/>
  <c r="BC48" i="10"/>
  <c r="BC54" i="10"/>
  <c r="BC28" i="10"/>
  <c r="AZ38" i="10"/>
  <c r="BC32" i="10"/>
  <c r="AZ75" i="10"/>
  <c r="AZ52" i="10"/>
  <c r="AZ68" i="10"/>
  <c r="BC74" i="10"/>
  <c r="AZ49" i="10"/>
  <c r="AR8" i="10"/>
  <c r="AZ50" i="10"/>
  <c r="BC7" i="10"/>
  <c r="AZ93" i="10"/>
  <c r="AR6" i="10"/>
  <c r="BA28" i="10"/>
  <c r="BC5" i="10"/>
  <c r="AZ48" i="10"/>
  <c r="BC88" i="10"/>
  <c r="BC50" i="10"/>
  <c r="AZ11" i="10"/>
  <c r="AZ8" i="10"/>
  <c r="AW9" i="10"/>
  <c r="AU10" i="10"/>
  <c r="AZ31" i="10"/>
  <c r="AZ97" i="10"/>
  <c r="AZ54" i="10"/>
  <c r="AZ13" i="10"/>
  <c r="AZ94" i="10"/>
  <c r="AZ89" i="10"/>
  <c r="AZ12" i="10"/>
  <c r="BC31" i="10"/>
  <c r="BA10" i="10"/>
  <c r="BC6" i="10"/>
  <c r="BA52" i="10"/>
  <c r="AZ69" i="10"/>
  <c r="AT9" i="10"/>
  <c r="AR9" i="10" s="1"/>
  <c r="BC38" i="10"/>
  <c r="BC8" i="10"/>
  <c r="BC78" i="10"/>
  <c r="AZ56" i="10"/>
  <c r="AZ9" i="10"/>
  <c r="BC37" i="10"/>
  <c r="BC89" i="10"/>
  <c r="BA8" i="10"/>
  <c r="AZ67" i="10"/>
  <c r="BC49" i="10"/>
  <c r="AZ72" i="10"/>
  <c r="AZ19" i="10"/>
  <c r="AZ88" i="10"/>
  <c r="AZ53" i="10"/>
  <c r="BA5" i="10"/>
  <c r="AZ28" i="10"/>
  <c r="AZ87" i="10"/>
  <c r="BA6" i="10"/>
  <c r="BC9" i="10"/>
  <c r="AZ32" i="10"/>
  <c r="AP10" i="10"/>
  <c r="AX8" i="10"/>
  <c r="AV8" i="10" s="1"/>
  <c r="H8" i="10"/>
  <c r="AD8" i="10" s="1"/>
  <c r="AX9" i="10"/>
  <c r="H9" i="10"/>
  <c r="AD9" i="10" s="1"/>
  <c r="AX6" i="10"/>
  <c r="AV6" i="10" s="1"/>
  <c r="H6" i="10"/>
  <c r="AD6" i="10" s="1"/>
  <c r="AX10" i="10"/>
  <c r="AV10" i="10" s="1"/>
  <c r="AR10" i="10"/>
  <c r="H10" i="10"/>
  <c r="AD10" i="10" s="1"/>
  <c r="K16" i="10"/>
  <c r="K15" i="10"/>
  <c r="H16" i="10"/>
  <c r="AD16" i="10" s="1"/>
  <c r="H15" i="10"/>
  <c r="AD15" i="10" s="1"/>
  <c r="H12" i="10"/>
  <c r="AD12" i="10" s="1"/>
  <c r="H13" i="10"/>
  <c r="AD13" i="10" s="1"/>
  <c r="K12" i="10"/>
  <c r="K13" i="10"/>
  <c r="G15" i="10" l="1"/>
  <c r="AC15" i="10" s="1"/>
  <c r="AG15" i="10"/>
  <c r="G16" i="10"/>
  <c r="AC16" i="10" s="1"/>
  <c r="AG16" i="10"/>
  <c r="G9" i="10"/>
  <c r="AC9" i="10" s="1"/>
  <c r="AK9" i="10"/>
  <c r="G12" i="10"/>
  <c r="AC12" i="10" s="1"/>
  <c r="AG12" i="10"/>
  <c r="G13" i="10"/>
  <c r="AC13" i="10" s="1"/>
  <c r="AG13" i="10"/>
  <c r="G6" i="10"/>
  <c r="AC6" i="10" s="1"/>
  <c r="AK6" i="10"/>
  <c r="G8" i="10"/>
  <c r="AC8" i="10" s="1"/>
  <c r="AK8" i="10"/>
  <c r="G38" i="16"/>
  <c r="K36" i="16"/>
  <c r="D36" i="16"/>
  <c r="E36" i="16"/>
  <c r="G36" i="16"/>
  <c r="K38" i="16"/>
  <c r="D38" i="16"/>
  <c r="E38" i="16"/>
  <c r="AN10" i="10"/>
  <c r="AO7" i="10"/>
  <c r="AV9" i="10"/>
  <c r="AN9" i="10" s="1"/>
  <c r="AN6" i="10"/>
  <c r="AN8" i="10"/>
  <c r="AN5" i="10"/>
  <c r="AR7" i="10"/>
  <c r="AN7" i="10" s="1"/>
  <c r="AO5" i="10"/>
  <c r="AO9" i="10"/>
  <c r="AO6" i="10"/>
  <c r="AO8" i="10"/>
  <c r="AO10" i="10"/>
  <c r="H14" i="10"/>
  <c r="AD14" i="10" s="1"/>
  <c r="AY7" i="10" l="1"/>
  <c r="AY27" i="10"/>
  <c r="AY47" i="10"/>
  <c r="AY67" i="10"/>
  <c r="AY87" i="10"/>
  <c r="AY44" i="10"/>
  <c r="AY8" i="10"/>
  <c r="BJ8" i="10" s="1"/>
  <c r="AY28" i="10"/>
  <c r="AY48" i="10"/>
  <c r="AY68" i="10"/>
  <c r="AY88" i="10"/>
  <c r="AY24" i="10"/>
  <c r="AY9" i="10"/>
  <c r="AY29" i="10"/>
  <c r="AY49" i="10"/>
  <c r="AY69" i="10"/>
  <c r="AY89" i="10"/>
  <c r="AY84" i="10"/>
  <c r="AY10" i="10"/>
  <c r="AY30" i="10"/>
  <c r="AY50" i="10"/>
  <c r="AY70" i="10"/>
  <c r="AY90" i="10"/>
  <c r="AY11" i="10"/>
  <c r="AY31" i="10"/>
  <c r="AY51" i="10"/>
  <c r="AY71" i="10"/>
  <c r="AY91" i="10"/>
  <c r="AY64" i="10"/>
  <c r="AY12" i="10"/>
  <c r="AY32" i="10"/>
  <c r="AY52" i="10"/>
  <c r="AY72" i="10"/>
  <c r="AY92" i="10"/>
  <c r="AY4" i="10"/>
  <c r="AY25" i="10"/>
  <c r="AY13" i="10"/>
  <c r="AY33" i="10"/>
  <c r="AY53" i="10"/>
  <c r="AY73" i="10"/>
  <c r="AY93" i="10"/>
  <c r="AY14" i="10"/>
  <c r="AY34" i="10"/>
  <c r="AY54" i="10"/>
  <c r="AY74" i="10"/>
  <c r="AY94" i="10"/>
  <c r="AY15" i="10"/>
  <c r="AY35" i="10"/>
  <c r="AY55" i="10"/>
  <c r="AY75" i="10"/>
  <c r="AY95" i="10"/>
  <c r="AY16" i="10"/>
  <c r="AY36" i="10"/>
  <c r="AY56" i="10"/>
  <c r="AY76" i="10"/>
  <c r="AY96" i="10"/>
  <c r="AY17" i="10"/>
  <c r="AY37" i="10"/>
  <c r="AY57" i="10"/>
  <c r="AY77" i="10"/>
  <c r="AY97" i="10"/>
  <c r="AY65" i="10"/>
  <c r="AY18" i="10"/>
  <c r="AY38" i="10"/>
  <c r="AY58" i="10"/>
  <c r="AY78" i="10"/>
  <c r="AY98" i="10"/>
  <c r="AY19" i="10"/>
  <c r="AY39" i="10"/>
  <c r="AY59" i="10"/>
  <c r="AY79" i="10"/>
  <c r="AY99" i="10"/>
  <c r="AY20" i="10"/>
  <c r="AY40" i="10"/>
  <c r="AY60" i="10"/>
  <c r="AY80" i="10"/>
  <c r="AY100" i="10"/>
  <c r="AY21" i="10"/>
  <c r="AY41" i="10"/>
  <c r="AY61" i="10"/>
  <c r="AY81" i="10"/>
  <c r="AY101" i="10"/>
  <c r="AY5" i="10"/>
  <c r="AY22" i="10"/>
  <c r="AY42" i="10"/>
  <c r="AY62" i="10"/>
  <c r="AY82" i="10"/>
  <c r="AY102" i="10"/>
  <c r="AY23" i="10"/>
  <c r="AY43" i="10"/>
  <c r="AY63" i="10"/>
  <c r="AY83" i="10"/>
  <c r="AY103" i="10"/>
  <c r="AY45" i="10"/>
  <c r="AY85" i="10"/>
  <c r="AY6" i="10"/>
  <c r="AY26" i="10"/>
  <c r="AY46" i="10"/>
  <c r="AY66" i="10"/>
  <c r="AY86" i="10"/>
  <c r="AQ11" i="10"/>
  <c r="AU11" i="10"/>
  <c r="AS11" i="10"/>
  <c r="AT11" i="10"/>
  <c r="AX11" i="10"/>
  <c r="AW11" i="10"/>
  <c r="C36" i="16" l="1"/>
  <c r="C38" i="16"/>
  <c r="BT4" i="10"/>
  <c r="BS4" i="10"/>
  <c r="BR4" i="10"/>
  <c r="BQ4" i="10"/>
  <c r="BP4" i="10"/>
  <c r="BO4" i="10"/>
  <c r="BN4" i="10"/>
  <c r="BM4" i="10"/>
  <c r="BL4" i="10"/>
  <c r="BK4" i="10"/>
  <c r="BJ4" i="10"/>
  <c r="AV11" i="10"/>
  <c r="AW12" i="10"/>
  <c r="BS12" i="10" s="1"/>
  <c r="AU12" i="10"/>
  <c r="AU13" i="10" s="1"/>
  <c r="AU14" i="10" s="1"/>
  <c r="AU15" i="10" s="1"/>
  <c r="BQ15" i="10" s="1"/>
  <c r="BM10" i="10"/>
  <c r="BL10" i="10"/>
  <c r="BJ10" i="10"/>
  <c r="BP6" i="10"/>
  <c r="BQ6" i="10"/>
  <c r="BO6" i="10"/>
  <c r="BM6" i="10"/>
  <c r="BN6" i="10"/>
  <c r="BL6" i="10"/>
  <c r="BS6" i="10"/>
  <c r="BT6" i="10"/>
  <c r="BK6" i="10"/>
  <c r="BR6" i="10"/>
  <c r="BR10" i="10"/>
  <c r="BN10" i="10"/>
  <c r="BS10" i="10"/>
  <c r="BM9" i="10"/>
  <c r="BQ9" i="10"/>
  <c r="BO9" i="10"/>
  <c r="BP9" i="10"/>
  <c r="BL9" i="10"/>
  <c r="BN9" i="10"/>
  <c r="BS9" i="10"/>
  <c r="BT9" i="10"/>
  <c r="BR9" i="10"/>
  <c r="BK9" i="10"/>
  <c r="BO10" i="10"/>
  <c r="BS7" i="10"/>
  <c r="BM7" i="10"/>
  <c r="BO7" i="10"/>
  <c r="BT7" i="10"/>
  <c r="BQ7" i="10"/>
  <c r="BL7" i="10"/>
  <c r="BN7" i="10"/>
  <c r="BP7" i="10"/>
  <c r="BK7" i="10"/>
  <c r="BJ7" i="10"/>
  <c r="BR7" i="10"/>
  <c r="BS5" i="10"/>
  <c r="BP5" i="10"/>
  <c r="BO5" i="10"/>
  <c r="BM5" i="10"/>
  <c r="BQ5" i="10"/>
  <c r="BL5" i="10"/>
  <c r="BN5" i="10"/>
  <c r="BT5" i="10"/>
  <c r="BR5" i="10"/>
  <c r="BK5" i="10"/>
  <c r="BJ5" i="10"/>
  <c r="BJ9" i="10"/>
  <c r="BJ6" i="10"/>
  <c r="BM8" i="10"/>
  <c r="BL8" i="10"/>
  <c r="BO8" i="10"/>
  <c r="BP8" i="10"/>
  <c r="BN8" i="10"/>
  <c r="BQ8" i="10"/>
  <c r="BS8" i="10"/>
  <c r="BT8" i="10"/>
  <c r="BR8" i="10"/>
  <c r="BK8" i="10"/>
  <c r="AR11" i="10"/>
  <c r="BT101" i="10"/>
  <c r="BR101" i="10"/>
  <c r="BS101" i="10"/>
  <c r="BK101" i="10"/>
  <c r="BL101" i="10"/>
  <c r="BJ101" i="10"/>
  <c r="BO101" i="10"/>
  <c r="BN101" i="10"/>
  <c r="BP101" i="10"/>
  <c r="BQ101" i="10"/>
  <c r="BM101" i="10"/>
  <c r="BQ62" i="10"/>
  <c r="BO62" i="10"/>
  <c r="BR62" i="10"/>
  <c r="BP62" i="10"/>
  <c r="BS62" i="10"/>
  <c r="BL62" i="10"/>
  <c r="BM62" i="10"/>
  <c r="BN62" i="10"/>
  <c r="BT62" i="10"/>
  <c r="BK62" i="10"/>
  <c r="BJ62" i="10"/>
  <c r="BN83" i="10"/>
  <c r="BT83" i="10"/>
  <c r="BO83" i="10"/>
  <c r="BR83" i="10"/>
  <c r="BL83" i="10"/>
  <c r="BJ83" i="10"/>
  <c r="BM83" i="10"/>
  <c r="BP83" i="10"/>
  <c r="BQ83" i="10"/>
  <c r="BK83" i="10"/>
  <c r="BS83" i="10"/>
  <c r="BT81" i="10"/>
  <c r="BR81" i="10"/>
  <c r="BS81" i="10"/>
  <c r="BP81" i="10"/>
  <c r="BK81" i="10"/>
  <c r="BN81" i="10"/>
  <c r="BQ81" i="10"/>
  <c r="BM81" i="10"/>
  <c r="BL81" i="10"/>
  <c r="BJ81" i="10"/>
  <c r="BO81" i="10"/>
  <c r="BO20" i="10"/>
  <c r="BP20" i="10"/>
  <c r="BQ20" i="10"/>
  <c r="BK20" i="10"/>
  <c r="BR20" i="10"/>
  <c r="BT20" i="10"/>
  <c r="BN20" i="10"/>
  <c r="BM20" i="10"/>
  <c r="BL20" i="10"/>
  <c r="BJ20" i="10"/>
  <c r="BS20" i="10"/>
  <c r="BN63" i="10"/>
  <c r="BT63" i="10"/>
  <c r="BO63" i="10"/>
  <c r="BR63" i="10"/>
  <c r="BS63" i="10"/>
  <c r="BL63" i="10"/>
  <c r="BJ63" i="10"/>
  <c r="BM63" i="10"/>
  <c r="BP63" i="10"/>
  <c r="BK63" i="10"/>
  <c r="BQ63" i="10"/>
  <c r="BO56" i="10"/>
  <c r="BP56" i="10"/>
  <c r="BS56" i="10"/>
  <c r="BN56" i="10"/>
  <c r="BJ56" i="10"/>
  <c r="BT56" i="10"/>
  <c r="BM56" i="10"/>
  <c r="BK56" i="10"/>
  <c r="BQ56" i="10"/>
  <c r="BL56" i="10"/>
  <c r="BR56" i="10"/>
  <c r="BR35" i="10"/>
  <c r="BP35" i="10"/>
  <c r="BS35" i="10"/>
  <c r="BQ35" i="10"/>
  <c r="BM35" i="10"/>
  <c r="BT35" i="10"/>
  <c r="BN35" i="10"/>
  <c r="BO35" i="10"/>
  <c r="BL35" i="10"/>
  <c r="BJ35" i="10"/>
  <c r="BK35" i="10"/>
  <c r="BP53" i="10"/>
  <c r="BL53" i="10"/>
  <c r="BR53" i="10"/>
  <c r="BO53" i="10"/>
  <c r="BS53" i="10"/>
  <c r="BM53" i="10"/>
  <c r="BK53" i="10"/>
  <c r="BJ53" i="10"/>
  <c r="BT53" i="10"/>
  <c r="BQ53" i="10"/>
  <c r="BN53" i="10"/>
  <c r="BP11" i="10"/>
  <c r="BQ11" i="10"/>
  <c r="BM11" i="10"/>
  <c r="BS11" i="10"/>
  <c r="BO11" i="10"/>
  <c r="BT11" i="10"/>
  <c r="BT10" i="10"/>
  <c r="BQ22" i="10"/>
  <c r="BO22" i="10"/>
  <c r="BR22" i="10"/>
  <c r="BP22" i="10"/>
  <c r="BL22" i="10"/>
  <c r="BM22" i="10"/>
  <c r="BT22" i="10"/>
  <c r="BN22" i="10"/>
  <c r="BK22" i="10"/>
  <c r="BJ22" i="10"/>
  <c r="BS22" i="10"/>
  <c r="BN23" i="10"/>
  <c r="BT23" i="10"/>
  <c r="BO23" i="10"/>
  <c r="BR23" i="10"/>
  <c r="BL23" i="10"/>
  <c r="BJ23" i="10"/>
  <c r="BQ23" i="10"/>
  <c r="BK23" i="10"/>
  <c r="BM23" i="10"/>
  <c r="BS23" i="10"/>
  <c r="BP23" i="10"/>
  <c r="BP93" i="10"/>
  <c r="BS93" i="10"/>
  <c r="BO93" i="10"/>
  <c r="BL93" i="10"/>
  <c r="BJ93" i="10"/>
  <c r="BT93" i="10"/>
  <c r="BQ93" i="10"/>
  <c r="BR93" i="10"/>
  <c r="BN93" i="10"/>
  <c r="BM93" i="10"/>
  <c r="BK93" i="10"/>
  <c r="BP49" i="10"/>
  <c r="BN49" i="10"/>
  <c r="BQ49" i="10"/>
  <c r="BT49" i="10"/>
  <c r="BO49" i="10"/>
  <c r="BK49" i="10"/>
  <c r="BL49" i="10"/>
  <c r="BR49" i="10"/>
  <c r="BJ49" i="10"/>
  <c r="BS49" i="10"/>
  <c r="BM49" i="10"/>
  <c r="BP33" i="10"/>
  <c r="BR33" i="10"/>
  <c r="BT33" i="10"/>
  <c r="BN33" i="10"/>
  <c r="BL33" i="10"/>
  <c r="BO33" i="10"/>
  <c r="BQ33" i="10"/>
  <c r="BJ33" i="10"/>
  <c r="BM33" i="10"/>
  <c r="BK33" i="10"/>
  <c r="BS33" i="10"/>
  <c r="BP29" i="10"/>
  <c r="BN29" i="10"/>
  <c r="BQ29" i="10"/>
  <c r="BT29" i="10"/>
  <c r="BO29" i="10"/>
  <c r="BK29" i="10"/>
  <c r="BS29" i="10"/>
  <c r="BL29" i="10"/>
  <c r="BJ29" i="10"/>
  <c r="BR29" i="10"/>
  <c r="BM29" i="10"/>
  <c r="BQ10" i="10"/>
  <c r="BR55" i="10"/>
  <c r="BP55" i="10"/>
  <c r="BS55" i="10"/>
  <c r="BQ55" i="10"/>
  <c r="BT55" i="10"/>
  <c r="BM55" i="10"/>
  <c r="BO55" i="10"/>
  <c r="BN55" i="10"/>
  <c r="BL55" i="10"/>
  <c r="BK55" i="10"/>
  <c r="BJ55" i="10"/>
  <c r="BN65" i="10"/>
  <c r="BT65" i="10"/>
  <c r="BO65" i="10"/>
  <c r="BP65" i="10"/>
  <c r="BS65" i="10"/>
  <c r="BK65" i="10"/>
  <c r="BR65" i="10"/>
  <c r="BL65" i="10"/>
  <c r="BM65" i="10"/>
  <c r="BQ65" i="10"/>
  <c r="BJ65" i="10"/>
  <c r="BT41" i="10"/>
  <c r="BR41" i="10"/>
  <c r="BS41" i="10"/>
  <c r="BQ41" i="10"/>
  <c r="BK41" i="10"/>
  <c r="BP41" i="10"/>
  <c r="BM41" i="10"/>
  <c r="BN41" i="10"/>
  <c r="BL41" i="10"/>
  <c r="BJ41" i="10"/>
  <c r="BO41" i="10"/>
  <c r="BP69" i="10"/>
  <c r="BN69" i="10"/>
  <c r="BQ69" i="10"/>
  <c r="BT69" i="10"/>
  <c r="BO69" i="10"/>
  <c r="BR69" i="10"/>
  <c r="BK69" i="10"/>
  <c r="BL69" i="10"/>
  <c r="BM69" i="10"/>
  <c r="BS69" i="10"/>
  <c r="BJ69" i="10"/>
  <c r="BO80" i="10"/>
  <c r="BP80" i="10"/>
  <c r="BR80" i="10"/>
  <c r="BS80" i="10"/>
  <c r="BK80" i="10"/>
  <c r="BT80" i="10"/>
  <c r="BQ80" i="10"/>
  <c r="BM80" i="10"/>
  <c r="BL80" i="10"/>
  <c r="BJ80" i="10"/>
  <c r="BN80" i="10"/>
  <c r="BS68" i="10"/>
  <c r="BQ68" i="10"/>
  <c r="BT68" i="10"/>
  <c r="BR68" i="10"/>
  <c r="BJ68" i="10"/>
  <c r="BM68" i="10"/>
  <c r="BO68" i="10"/>
  <c r="BN68" i="10"/>
  <c r="BP68" i="10"/>
  <c r="BL68" i="10"/>
  <c r="BK68" i="10"/>
  <c r="BS88" i="10"/>
  <c r="BQ88" i="10"/>
  <c r="BT88" i="10"/>
  <c r="BR88" i="10"/>
  <c r="BO88" i="10"/>
  <c r="BP88" i="10"/>
  <c r="BN88" i="10"/>
  <c r="BJ88" i="10"/>
  <c r="BM88" i="10"/>
  <c r="BL88" i="10"/>
  <c r="BK88" i="10"/>
  <c r="AS12" i="10"/>
  <c r="AS13" i="10" s="1"/>
  <c r="AS14" i="10" s="1"/>
  <c r="AS15" i="10" s="1"/>
  <c r="BO15" i="10" s="1"/>
  <c r="BQ64" i="10"/>
  <c r="BR64" i="10"/>
  <c r="BS64" i="10"/>
  <c r="BL64" i="10"/>
  <c r="BT64" i="10"/>
  <c r="BJ64" i="10"/>
  <c r="BP64" i="10"/>
  <c r="BO64" i="10"/>
  <c r="BK64" i="10"/>
  <c r="BN64" i="10"/>
  <c r="BM64" i="10"/>
  <c r="BS32" i="10"/>
  <c r="BN32" i="10"/>
  <c r="BT32" i="10"/>
  <c r="BP32" i="10"/>
  <c r="BO32" i="10"/>
  <c r="BM32" i="10"/>
  <c r="BQ32" i="10"/>
  <c r="BJ32" i="10"/>
  <c r="BR32" i="10"/>
  <c r="BL32" i="10"/>
  <c r="BK32" i="10"/>
  <c r="BT61" i="10"/>
  <c r="BR61" i="10"/>
  <c r="BS61" i="10"/>
  <c r="BP61" i="10"/>
  <c r="BN61" i="10"/>
  <c r="BK61" i="10"/>
  <c r="BO61" i="10"/>
  <c r="BQ61" i="10"/>
  <c r="BM61" i="10"/>
  <c r="BL61" i="10"/>
  <c r="BJ61" i="10"/>
  <c r="AX12" i="10"/>
  <c r="BS90" i="10"/>
  <c r="BN90" i="10"/>
  <c r="BQ90" i="10"/>
  <c r="BT90" i="10"/>
  <c r="BK90" i="10"/>
  <c r="BL90" i="10"/>
  <c r="BO90" i="10"/>
  <c r="BP90" i="10"/>
  <c r="BJ90" i="10"/>
  <c r="BR90" i="10"/>
  <c r="BM90" i="10"/>
  <c r="BT21" i="10"/>
  <c r="BR21" i="10"/>
  <c r="BS21" i="10"/>
  <c r="BM21" i="10"/>
  <c r="BQ21" i="10"/>
  <c r="BK21" i="10"/>
  <c r="BL21" i="10"/>
  <c r="BJ21" i="10"/>
  <c r="BN21" i="10"/>
  <c r="BO21" i="10"/>
  <c r="BP21" i="10"/>
  <c r="BO60" i="10"/>
  <c r="BP60" i="10"/>
  <c r="BK60" i="10"/>
  <c r="BQ60" i="10"/>
  <c r="BR60" i="10"/>
  <c r="BN60" i="10"/>
  <c r="BS60" i="10"/>
  <c r="BM60" i="10"/>
  <c r="BL60" i="10"/>
  <c r="BJ60" i="10"/>
  <c r="BT60" i="10"/>
  <c r="BS70" i="10"/>
  <c r="BN70" i="10"/>
  <c r="BQ70" i="10"/>
  <c r="BT70" i="10"/>
  <c r="BR70" i="10"/>
  <c r="BK70" i="10"/>
  <c r="BL70" i="10"/>
  <c r="BO70" i="10"/>
  <c r="BP70" i="10"/>
  <c r="BJ70" i="10"/>
  <c r="BM70" i="10"/>
  <c r="BP31" i="10"/>
  <c r="BQ31" i="10"/>
  <c r="BK31" i="10"/>
  <c r="BS31" i="10"/>
  <c r="BT31" i="10"/>
  <c r="BR31" i="10"/>
  <c r="BN31" i="10"/>
  <c r="BO31" i="10"/>
  <c r="BL31" i="10"/>
  <c r="BJ31" i="10"/>
  <c r="BM31" i="10"/>
  <c r="BT103" i="10"/>
  <c r="BO103" i="10"/>
  <c r="BR103" i="10"/>
  <c r="BL103" i="10"/>
  <c r="BJ103" i="10"/>
  <c r="BM103" i="10"/>
  <c r="BK103" i="10"/>
  <c r="BP103" i="10"/>
  <c r="BS103" i="10"/>
  <c r="BN103" i="10"/>
  <c r="BQ103" i="10"/>
  <c r="BS50" i="10"/>
  <c r="BN50" i="10"/>
  <c r="BQ50" i="10"/>
  <c r="BT50" i="10"/>
  <c r="BK50" i="10"/>
  <c r="BO50" i="10"/>
  <c r="BL50" i="10"/>
  <c r="BR50" i="10"/>
  <c r="BP50" i="10"/>
  <c r="BM50" i="10"/>
  <c r="BJ50" i="10"/>
  <c r="BP51" i="10"/>
  <c r="BQ51" i="10"/>
  <c r="BK51" i="10"/>
  <c r="BO51" i="10"/>
  <c r="BS51" i="10"/>
  <c r="BM51" i="10"/>
  <c r="BL51" i="10"/>
  <c r="BJ51" i="10"/>
  <c r="BT51" i="10"/>
  <c r="BR51" i="10"/>
  <c r="BN51" i="10"/>
  <c r="BQ102" i="10"/>
  <c r="BO102" i="10"/>
  <c r="BR102" i="10"/>
  <c r="BP102" i="10"/>
  <c r="BL102" i="10"/>
  <c r="BM102" i="10"/>
  <c r="BS102" i="10"/>
  <c r="BJ102" i="10"/>
  <c r="BT102" i="10"/>
  <c r="BN102" i="10"/>
  <c r="BK102" i="10"/>
  <c r="BR99" i="10"/>
  <c r="BS99" i="10"/>
  <c r="BT99" i="10"/>
  <c r="BO99" i="10"/>
  <c r="BP99" i="10"/>
  <c r="BQ99" i="10"/>
  <c r="BM99" i="10"/>
  <c r="BL99" i="10"/>
  <c r="BN99" i="10"/>
  <c r="BJ99" i="10"/>
  <c r="BK99" i="10"/>
  <c r="BS30" i="10"/>
  <c r="BN30" i="10"/>
  <c r="BQ30" i="10"/>
  <c r="BT30" i="10"/>
  <c r="BK30" i="10"/>
  <c r="BO30" i="10"/>
  <c r="BL30" i="10"/>
  <c r="BR30" i="10"/>
  <c r="BM30" i="10"/>
  <c r="BJ30" i="10"/>
  <c r="BP30" i="10"/>
  <c r="BO96" i="10"/>
  <c r="BP96" i="10"/>
  <c r="BS96" i="10"/>
  <c r="BN96" i="10"/>
  <c r="BJ96" i="10"/>
  <c r="BM96" i="10"/>
  <c r="BK96" i="10"/>
  <c r="BQ96" i="10"/>
  <c r="BL96" i="10"/>
  <c r="BT96" i="10"/>
  <c r="BR96" i="10"/>
  <c r="BQ42" i="10"/>
  <c r="BO42" i="10"/>
  <c r="BR42" i="10"/>
  <c r="BP42" i="10"/>
  <c r="BL42" i="10"/>
  <c r="BM42" i="10"/>
  <c r="BS42" i="10"/>
  <c r="BK42" i="10"/>
  <c r="BJ42" i="10"/>
  <c r="BT42" i="10"/>
  <c r="BN42" i="10"/>
  <c r="BO36" i="10"/>
  <c r="BP36" i="10"/>
  <c r="BS36" i="10"/>
  <c r="BN36" i="10"/>
  <c r="BJ36" i="10"/>
  <c r="BR36" i="10"/>
  <c r="BM36" i="10"/>
  <c r="BK36" i="10"/>
  <c r="BQ36" i="10"/>
  <c r="BT36" i="10"/>
  <c r="BL36" i="10"/>
  <c r="BP89" i="10"/>
  <c r="BN89" i="10"/>
  <c r="BQ89" i="10"/>
  <c r="BT89" i="10"/>
  <c r="BO89" i="10"/>
  <c r="BK89" i="10"/>
  <c r="BL89" i="10"/>
  <c r="BR89" i="10"/>
  <c r="BM89" i="10"/>
  <c r="BJ89" i="10"/>
  <c r="BS89" i="10"/>
  <c r="BQ86" i="10"/>
  <c r="BT86" i="10"/>
  <c r="BN86" i="10"/>
  <c r="BM86" i="10"/>
  <c r="BR86" i="10"/>
  <c r="BL86" i="10"/>
  <c r="BK86" i="10"/>
  <c r="BJ86" i="10"/>
  <c r="BS86" i="10"/>
  <c r="BO86" i="10"/>
  <c r="BP86" i="10"/>
  <c r="BR39" i="10"/>
  <c r="BO39" i="10"/>
  <c r="BT39" i="10"/>
  <c r="BQ39" i="10"/>
  <c r="BN39" i="10"/>
  <c r="BL39" i="10"/>
  <c r="BK39" i="10"/>
  <c r="BM39" i="10"/>
  <c r="BP39" i="10"/>
  <c r="BJ39" i="10"/>
  <c r="BS39" i="10"/>
  <c r="BO78" i="10"/>
  <c r="BP78" i="10"/>
  <c r="BQ78" i="10"/>
  <c r="BJ78" i="10"/>
  <c r="BN78" i="10"/>
  <c r="BR78" i="10"/>
  <c r="BS78" i="10"/>
  <c r="BK78" i="10"/>
  <c r="BL78" i="10"/>
  <c r="BM78" i="10"/>
  <c r="BT78" i="10"/>
  <c r="AQ12" i="10"/>
  <c r="AP12" i="10" s="1"/>
  <c r="BL12" i="10" s="1"/>
  <c r="AP11" i="10"/>
  <c r="BS94" i="10"/>
  <c r="BT94" i="10"/>
  <c r="BQ94" i="10"/>
  <c r="BP94" i="10"/>
  <c r="BN94" i="10"/>
  <c r="BO94" i="10"/>
  <c r="BL94" i="10"/>
  <c r="BJ94" i="10"/>
  <c r="BK94" i="10"/>
  <c r="BR94" i="10"/>
  <c r="BM94" i="10"/>
  <c r="BQ46" i="10"/>
  <c r="BT46" i="10"/>
  <c r="BP46" i="10"/>
  <c r="BN46" i="10"/>
  <c r="BM46" i="10"/>
  <c r="BS46" i="10"/>
  <c r="BL46" i="10"/>
  <c r="BK46" i="10"/>
  <c r="BJ46" i="10"/>
  <c r="BR46" i="10"/>
  <c r="BO46" i="10"/>
  <c r="BO76" i="10"/>
  <c r="BP76" i="10"/>
  <c r="BS76" i="10"/>
  <c r="BN76" i="10"/>
  <c r="BQ76" i="10"/>
  <c r="BJ76" i="10"/>
  <c r="BM76" i="10"/>
  <c r="BK76" i="10"/>
  <c r="BT76" i="10"/>
  <c r="BL76" i="10"/>
  <c r="BR76" i="10"/>
  <c r="BP10" i="10"/>
  <c r="BN47" i="10"/>
  <c r="BT47" i="10"/>
  <c r="BO47" i="10"/>
  <c r="BP47" i="10"/>
  <c r="BR47" i="10"/>
  <c r="BJ47" i="10"/>
  <c r="BM47" i="10"/>
  <c r="BS47" i="10"/>
  <c r="BK47" i="10"/>
  <c r="BL47" i="10"/>
  <c r="BQ47" i="10"/>
  <c r="BS72" i="10"/>
  <c r="BN72" i="10"/>
  <c r="BM72" i="10"/>
  <c r="BL72" i="10"/>
  <c r="BK72" i="10"/>
  <c r="BT72" i="10"/>
  <c r="BJ72" i="10"/>
  <c r="BR72" i="10"/>
  <c r="BQ72" i="10"/>
  <c r="BO72" i="10"/>
  <c r="BP72" i="10"/>
  <c r="BN25" i="10"/>
  <c r="BT25" i="10"/>
  <c r="BO25" i="10"/>
  <c r="BQ25" i="10"/>
  <c r="BM25" i="10"/>
  <c r="BR25" i="10"/>
  <c r="BL25" i="10"/>
  <c r="BK25" i="10"/>
  <c r="BJ25" i="10"/>
  <c r="BS25" i="10"/>
  <c r="BP25" i="10"/>
  <c r="BN45" i="10"/>
  <c r="BT45" i="10"/>
  <c r="BO45" i="10"/>
  <c r="BS45" i="10"/>
  <c r="BM45" i="10"/>
  <c r="BL45" i="10"/>
  <c r="BP45" i="10"/>
  <c r="BK45" i="10"/>
  <c r="BJ45" i="10"/>
  <c r="BQ45" i="10"/>
  <c r="BR45" i="10"/>
  <c r="BQ44" i="10"/>
  <c r="BR44" i="10"/>
  <c r="BN44" i="10"/>
  <c r="BL44" i="10"/>
  <c r="BJ44" i="10"/>
  <c r="BS44" i="10"/>
  <c r="BM44" i="10"/>
  <c r="BP44" i="10"/>
  <c r="BK44" i="10"/>
  <c r="BT44" i="10"/>
  <c r="BO44" i="10"/>
  <c r="BO58" i="10"/>
  <c r="BP58" i="10"/>
  <c r="BJ58" i="10"/>
  <c r="BN58" i="10"/>
  <c r="BS58" i="10"/>
  <c r="BM58" i="10"/>
  <c r="BK58" i="10"/>
  <c r="BT58" i="10"/>
  <c r="BL58" i="10"/>
  <c r="BQ58" i="10"/>
  <c r="BR58" i="10"/>
  <c r="BR59" i="10"/>
  <c r="BP59" i="10"/>
  <c r="BO59" i="10"/>
  <c r="BQ59" i="10"/>
  <c r="BJ59" i="10"/>
  <c r="BN59" i="10"/>
  <c r="BK59" i="10"/>
  <c r="BS59" i="10"/>
  <c r="BL59" i="10"/>
  <c r="BM59" i="10"/>
  <c r="BT59" i="10"/>
  <c r="BS74" i="10"/>
  <c r="BT74" i="10"/>
  <c r="BL74" i="10"/>
  <c r="BM74" i="10"/>
  <c r="BK74" i="10"/>
  <c r="BJ74" i="10"/>
  <c r="BR74" i="10"/>
  <c r="BN74" i="10"/>
  <c r="BO74" i="10"/>
  <c r="BP74" i="10"/>
  <c r="BQ74" i="10"/>
  <c r="BO100" i="10"/>
  <c r="BR100" i="10"/>
  <c r="BT100" i="10"/>
  <c r="BK100" i="10"/>
  <c r="BS100" i="10"/>
  <c r="BN100" i="10"/>
  <c r="BQ100" i="10"/>
  <c r="BP100" i="10"/>
  <c r="BJ100" i="10"/>
  <c r="BM100" i="10"/>
  <c r="BL100" i="10"/>
  <c r="BS28" i="10"/>
  <c r="BQ28" i="10"/>
  <c r="BT28" i="10"/>
  <c r="BR28" i="10"/>
  <c r="BO28" i="10"/>
  <c r="BP28" i="10"/>
  <c r="BJ28" i="10"/>
  <c r="BL28" i="10"/>
  <c r="BN28" i="10"/>
  <c r="BM28" i="10"/>
  <c r="BK28" i="10"/>
  <c r="BS92" i="10"/>
  <c r="BN92" i="10"/>
  <c r="BT92" i="10"/>
  <c r="BQ92" i="10"/>
  <c r="BP92" i="10"/>
  <c r="BR92" i="10"/>
  <c r="BM92" i="10"/>
  <c r="BL92" i="10"/>
  <c r="BK92" i="10"/>
  <c r="BJ92" i="10"/>
  <c r="BO92" i="10"/>
  <c r="BS52" i="10"/>
  <c r="BN52" i="10"/>
  <c r="BR52" i="10"/>
  <c r="BO52" i="10"/>
  <c r="BJ52" i="10"/>
  <c r="BP52" i="10"/>
  <c r="BM52" i="10"/>
  <c r="BL52" i="10"/>
  <c r="BK52" i="10"/>
  <c r="BT52" i="10"/>
  <c r="BQ52" i="10"/>
  <c r="BN85" i="10"/>
  <c r="BT85" i="10"/>
  <c r="BO85" i="10"/>
  <c r="BQ85" i="10"/>
  <c r="BR85" i="10"/>
  <c r="BM85" i="10"/>
  <c r="BL85" i="10"/>
  <c r="BK85" i="10"/>
  <c r="BJ85" i="10"/>
  <c r="BS85" i="10"/>
  <c r="BP85" i="10"/>
  <c r="AW13" i="10"/>
  <c r="AW14" i="10" s="1"/>
  <c r="AW15" i="10" s="1"/>
  <c r="BS15" i="10" s="1"/>
  <c r="BN27" i="10"/>
  <c r="BT27" i="10"/>
  <c r="BS27" i="10"/>
  <c r="BO27" i="10"/>
  <c r="BP27" i="10"/>
  <c r="BJ27" i="10"/>
  <c r="BQ27" i="10"/>
  <c r="BK27" i="10"/>
  <c r="BR27" i="10"/>
  <c r="BM27" i="10"/>
  <c r="BL27" i="10"/>
  <c r="BQ24" i="10"/>
  <c r="BR24" i="10"/>
  <c r="BL24" i="10"/>
  <c r="BN24" i="10"/>
  <c r="BJ24" i="10"/>
  <c r="BT24" i="10"/>
  <c r="BM24" i="10"/>
  <c r="BK24" i="10"/>
  <c r="BO24" i="10"/>
  <c r="BS24" i="10"/>
  <c r="BP24" i="10"/>
  <c r="BO38" i="10"/>
  <c r="BP38" i="10"/>
  <c r="BJ38" i="10"/>
  <c r="BT38" i="10"/>
  <c r="BQ38" i="10"/>
  <c r="BR38" i="10"/>
  <c r="BN38" i="10"/>
  <c r="BL38" i="10"/>
  <c r="BS38" i="10"/>
  <c r="BK38" i="10"/>
  <c r="BM38" i="10"/>
  <c r="BN43" i="10"/>
  <c r="BT43" i="10"/>
  <c r="BO43" i="10"/>
  <c r="BR43" i="10"/>
  <c r="BL43" i="10"/>
  <c r="BQ43" i="10"/>
  <c r="BJ43" i="10"/>
  <c r="BM43" i="10"/>
  <c r="BS43" i="10"/>
  <c r="BP43" i="10"/>
  <c r="BK43" i="10"/>
  <c r="BR97" i="10"/>
  <c r="BS97" i="10"/>
  <c r="BJ97" i="10"/>
  <c r="BM97" i="10"/>
  <c r="BK97" i="10"/>
  <c r="BP97" i="10"/>
  <c r="BN97" i="10"/>
  <c r="BL97" i="10"/>
  <c r="BQ97" i="10"/>
  <c r="BT97" i="10"/>
  <c r="BO97" i="10"/>
  <c r="BS54" i="10"/>
  <c r="BT54" i="10"/>
  <c r="BQ54" i="10"/>
  <c r="BL54" i="10"/>
  <c r="BN54" i="10"/>
  <c r="BR54" i="10"/>
  <c r="BO54" i="10"/>
  <c r="BP54" i="10"/>
  <c r="BM54" i="10"/>
  <c r="BK54" i="10"/>
  <c r="BJ54" i="10"/>
  <c r="BR75" i="10"/>
  <c r="BP75" i="10"/>
  <c r="BS75" i="10"/>
  <c r="BQ75" i="10"/>
  <c r="BO75" i="10"/>
  <c r="BM75" i="10"/>
  <c r="BT75" i="10"/>
  <c r="BL75" i="10"/>
  <c r="BJ75" i="10"/>
  <c r="BK75" i="10"/>
  <c r="BN75" i="10"/>
  <c r="AO11" i="10"/>
  <c r="BP73" i="10"/>
  <c r="BS73" i="10"/>
  <c r="BT73" i="10"/>
  <c r="BL73" i="10"/>
  <c r="BN73" i="10"/>
  <c r="BM73" i="10"/>
  <c r="BK73" i="10"/>
  <c r="BJ73" i="10"/>
  <c r="BR73" i="10"/>
  <c r="BO73" i="10"/>
  <c r="BQ73" i="10"/>
  <c r="BS48" i="10"/>
  <c r="BQ48" i="10"/>
  <c r="BT48" i="10"/>
  <c r="BR48" i="10"/>
  <c r="BP48" i="10"/>
  <c r="BO48" i="10"/>
  <c r="BN48" i="10"/>
  <c r="BJ48" i="10"/>
  <c r="BL48" i="10"/>
  <c r="BM48" i="10"/>
  <c r="BK48" i="10"/>
  <c r="BQ84" i="10"/>
  <c r="BR84" i="10"/>
  <c r="BL84" i="10"/>
  <c r="BJ84" i="10"/>
  <c r="BP84" i="10"/>
  <c r="BK84" i="10"/>
  <c r="BT84" i="10"/>
  <c r="BM84" i="10"/>
  <c r="BO84" i="10"/>
  <c r="BS84" i="10"/>
  <c r="BN84" i="10"/>
  <c r="J41" i="16"/>
  <c r="H41" i="16"/>
  <c r="L41" i="16"/>
  <c r="D41" i="16"/>
  <c r="I41" i="16"/>
  <c r="BR77" i="10"/>
  <c r="BS77" i="10"/>
  <c r="BN77" i="10"/>
  <c r="BQ77" i="10"/>
  <c r="BO77" i="10"/>
  <c r="BJ77" i="10"/>
  <c r="BM77" i="10"/>
  <c r="BK77" i="10"/>
  <c r="BL77" i="10"/>
  <c r="BP77" i="10"/>
  <c r="BT77" i="10"/>
  <c r="BR79" i="10"/>
  <c r="BP79" i="10"/>
  <c r="BN79" i="10"/>
  <c r="BO79" i="10"/>
  <c r="BT79" i="10"/>
  <c r="BQ79" i="10"/>
  <c r="BM79" i="10"/>
  <c r="BL79" i="10"/>
  <c r="BJ79" i="10"/>
  <c r="BK79" i="10"/>
  <c r="BS79" i="10"/>
  <c r="BS34" i="10"/>
  <c r="BT34" i="10"/>
  <c r="BM34" i="10"/>
  <c r="BR34" i="10"/>
  <c r="BP34" i="10"/>
  <c r="BN34" i="10"/>
  <c r="BL34" i="10"/>
  <c r="BQ34" i="10"/>
  <c r="BK34" i="10"/>
  <c r="BO34" i="10"/>
  <c r="BJ34" i="10"/>
  <c r="AT12" i="10"/>
  <c r="BP91" i="10"/>
  <c r="BQ91" i="10"/>
  <c r="BK91" i="10"/>
  <c r="BT91" i="10"/>
  <c r="BN91" i="10"/>
  <c r="BO91" i="10"/>
  <c r="BR91" i="10"/>
  <c r="BL91" i="10"/>
  <c r="BM91" i="10"/>
  <c r="BJ91" i="10"/>
  <c r="BS91" i="10"/>
  <c r="BR37" i="10"/>
  <c r="BM37" i="10"/>
  <c r="BS37" i="10"/>
  <c r="BJ37" i="10"/>
  <c r="BK37" i="10"/>
  <c r="BT37" i="10"/>
  <c r="BQ37" i="10"/>
  <c r="BN37" i="10"/>
  <c r="BO37" i="10"/>
  <c r="BP37" i="10"/>
  <c r="BL37" i="10"/>
  <c r="BO40" i="10"/>
  <c r="BQ40" i="10"/>
  <c r="BS40" i="10"/>
  <c r="BK40" i="10"/>
  <c r="BL40" i="10"/>
  <c r="BJ40" i="10"/>
  <c r="BT40" i="10"/>
  <c r="BR40" i="10"/>
  <c r="BN40" i="10"/>
  <c r="BP40" i="10"/>
  <c r="BM40" i="10"/>
  <c r="BN87" i="10"/>
  <c r="BT87" i="10"/>
  <c r="BP87" i="10"/>
  <c r="BQ87" i="10"/>
  <c r="BR87" i="10"/>
  <c r="BJ87" i="10"/>
  <c r="BM87" i="10"/>
  <c r="BO87" i="10"/>
  <c r="BS87" i="10"/>
  <c r="BL87" i="10"/>
  <c r="BK87" i="10"/>
  <c r="BO98" i="10"/>
  <c r="BP98" i="10"/>
  <c r="BS98" i="10"/>
  <c r="BJ98" i="10"/>
  <c r="BT98" i="10"/>
  <c r="BQ98" i="10"/>
  <c r="BM98" i="10"/>
  <c r="BR98" i="10"/>
  <c r="BK98" i="10"/>
  <c r="BL98" i="10"/>
  <c r="BN98" i="10"/>
  <c r="BN67" i="10"/>
  <c r="BT67" i="10"/>
  <c r="BJ67" i="10"/>
  <c r="BM67" i="10"/>
  <c r="BO67" i="10"/>
  <c r="BR67" i="10"/>
  <c r="BQ67" i="10"/>
  <c r="BS67" i="10"/>
  <c r="BP67" i="10"/>
  <c r="BL67" i="10"/>
  <c r="BK67" i="10"/>
  <c r="BQ66" i="10"/>
  <c r="BT66" i="10"/>
  <c r="BM66" i="10"/>
  <c r="BO66" i="10"/>
  <c r="BL66" i="10"/>
  <c r="BR66" i="10"/>
  <c r="BN66" i="10"/>
  <c r="BS66" i="10"/>
  <c r="BP66" i="10"/>
  <c r="BJ66" i="10"/>
  <c r="BK66" i="10"/>
  <c r="BQ26" i="10"/>
  <c r="BT26" i="10"/>
  <c r="BS26" i="10"/>
  <c r="BP26" i="10"/>
  <c r="BN26" i="10"/>
  <c r="BM26" i="10"/>
  <c r="BR26" i="10"/>
  <c r="BL26" i="10"/>
  <c r="BJ26" i="10"/>
  <c r="BO26" i="10"/>
  <c r="BK26" i="10"/>
  <c r="BQ82" i="10"/>
  <c r="BO82" i="10"/>
  <c r="BR82" i="10"/>
  <c r="BP82" i="10"/>
  <c r="BL82" i="10"/>
  <c r="BM82" i="10"/>
  <c r="BS82" i="10"/>
  <c r="BT82" i="10"/>
  <c r="BJ82" i="10"/>
  <c r="BK82" i="10"/>
  <c r="BN82" i="10"/>
  <c r="BR57" i="10"/>
  <c r="BS57" i="10"/>
  <c r="BT57" i="10"/>
  <c r="BM57" i="10"/>
  <c r="BJ57" i="10"/>
  <c r="BN57" i="10"/>
  <c r="BO57" i="10"/>
  <c r="BK57" i="10"/>
  <c r="BQ57" i="10"/>
  <c r="BP57" i="10"/>
  <c r="BL57" i="10"/>
  <c r="BR19" i="10"/>
  <c r="BP19" i="10"/>
  <c r="BT19" i="10"/>
  <c r="BQ19" i="10"/>
  <c r="BN19" i="10"/>
  <c r="BO19" i="10"/>
  <c r="BM19" i="10"/>
  <c r="BL19" i="10"/>
  <c r="BK19" i="10"/>
  <c r="BJ19" i="10"/>
  <c r="BS19" i="10"/>
  <c r="BR95" i="10"/>
  <c r="BP95" i="10"/>
  <c r="BS95" i="10"/>
  <c r="BQ95" i="10"/>
  <c r="BM95" i="10"/>
  <c r="BN95" i="10"/>
  <c r="BK95" i="10"/>
  <c r="BT95" i="10"/>
  <c r="BL95" i="10"/>
  <c r="BO95" i="10"/>
  <c r="BJ95" i="10"/>
  <c r="BP71" i="10"/>
  <c r="BQ71" i="10"/>
  <c r="BR71" i="10"/>
  <c r="BK71" i="10"/>
  <c r="BS71" i="10"/>
  <c r="BT71" i="10"/>
  <c r="BJ71" i="10"/>
  <c r="BO71" i="10"/>
  <c r="BN71" i="10"/>
  <c r="BL71" i="10"/>
  <c r="BM71" i="10"/>
  <c r="K41" i="16" l="1"/>
  <c r="M41" i="16"/>
  <c r="E41" i="16"/>
  <c r="F41" i="16"/>
  <c r="AV12" i="10"/>
  <c r="BR12" i="10" s="1"/>
  <c r="Q100" i="10"/>
  <c r="AM100" i="10" s="1"/>
  <c r="M100" i="10"/>
  <c r="AI100" i="10" s="1"/>
  <c r="M70" i="10"/>
  <c r="AI70" i="10" s="1"/>
  <c r="Q70" i="10"/>
  <c r="AM70" i="10" s="1"/>
  <c r="M67" i="10"/>
  <c r="AI67" i="10" s="1"/>
  <c r="Q67" i="10"/>
  <c r="AM67" i="10" s="1"/>
  <c r="Q32" i="10"/>
  <c r="AM32" i="10" s="1"/>
  <c r="M32" i="10"/>
  <c r="AI32" i="10" s="1"/>
  <c r="M79" i="10"/>
  <c r="AI79" i="10" s="1"/>
  <c r="Q79" i="10"/>
  <c r="AM79" i="10" s="1"/>
  <c r="M59" i="10"/>
  <c r="AI59" i="10" s="1"/>
  <c r="Q59" i="10"/>
  <c r="AM59" i="10" s="1"/>
  <c r="Q30" i="10"/>
  <c r="AM30" i="10" s="1"/>
  <c r="M30" i="10"/>
  <c r="AI30" i="10" s="1"/>
  <c r="Q68" i="10"/>
  <c r="AM68" i="10" s="1"/>
  <c r="M68" i="10"/>
  <c r="AI68" i="10" s="1"/>
  <c r="M87" i="10"/>
  <c r="AI87" i="10" s="1"/>
  <c r="Q87" i="10"/>
  <c r="AM87" i="10" s="1"/>
  <c r="Q44" i="10"/>
  <c r="AM44" i="10" s="1"/>
  <c r="M44" i="10"/>
  <c r="AI44" i="10" s="1"/>
  <c r="Q65" i="10"/>
  <c r="AM65" i="10" s="1"/>
  <c r="M65" i="10"/>
  <c r="AI65" i="10" s="1"/>
  <c r="M95" i="10"/>
  <c r="AI95" i="10" s="1"/>
  <c r="Q95" i="10"/>
  <c r="AM95" i="10" s="1"/>
  <c r="M84" i="10"/>
  <c r="AI84" i="10" s="1"/>
  <c r="Q84" i="10"/>
  <c r="AM84" i="10" s="1"/>
  <c r="Q48" i="10"/>
  <c r="AM48" i="10" s="1"/>
  <c r="M48" i="10"/>
  <c r="AI48" i="10" s="1"/>
  <c r="Q91" i="10"/>
  <c r="AM91" i="10" s="1"/>
  <c r="M91" i="10"/>
  <c r="AI91" i="10" s="1"/>
  <c r="M35" i="10"/>
  <c r="AI35" i="10" s="1"/>
  <c r="Q35" i="10"/>
  <c r="AM35" i="10" s="1"/>
  <c r="M53" i="10"/>
  <c r="AI53" i="10" s="1"/>
  <c r="Q53" i="10"/>
  <c r="AM53" i="10" s="1"/>
  <c r="M29" i="10"/>
  <c r="AI29" i="10" s="1"/>
  <c r="Q29" i="10"/>
  <c r="AM29" i="10" s="1"/>
  <c r="Q36" i="10"/>
  <c r="AM36" i="10" s="1"/>
  <c r="M36" i="10"/>
  <c r="AI36" i="10" s="1"/>
  <c r="Q75" i="10"/>
  <c r="AM75" i="10" s="1"/>
  <c r="M75" i="10"/>
  <c r="AI75" i="10" s="1"/>
  <c r="M85" i="10"/>
  <c r="AI85" i="10" s="1"/>
  <c r="Q85" i="10"/>
  <c r="AM85" i="10" s="1"/>
  <c r="Q74" i="10"/>
  <c r="AM74" i="10" s="1"/>
  <c r="M74" i="10"/>
  <c r="AI74" i="10" s="1"/>
  <c r="Q80" i="10"/>
  <c r="AM80" i="10" s="1"/>
  <c r="M80" i="10"/>
  <c r="AI80" i="10" s="1"/>
  <c r="Q103" i="10"/>
  <c r="AM103" i="10" s="1"/>
  <c r="M103" i="10"/>
  <c r="AI103" i="10" s="1"/>
  <c r="Q101" i="10"/>
  <c r="AM101" i="10" s="1"/>
  <c r="M101" i="10"/>
  <c r="AI101" i="10" s="1"/>
  <c r="Q41" i="10"/>
  <c r="AM41" i="10" s="1"/>
  <c r="M41" i="10"/>
  <c r="AI41" i="10" s="1"/>
  <c r="Q17" i="10"/>
  <c r="AM17" i="10" s="1"/>
  <c r="M17" i="10"/>
  <c r="AI17" i="10" s="1"/>
  <c r="M60" i="10"/>
  <c r="AI60" i="10" s="1"/>
  <c r="Q60" i="10"/>
  <c r="AM60" i="10" s="1"/>
  <c r="M98" i="10"/>
  <c r="AI98" i="10" s="1"/>
  <c r="Q98" i="10"/>
  <c r="AM98" i="10" s="1"/>
  <c r="M58" i="10"/>
  <c r="AI58" i="10" s="1"/>
  <c r="Q58" i="10"/>
  <c r="AM58" i="10" s="1"/>
  <c r="Q78" i="10"/>
  <c r="AM78" i="10" s="1"/>
  <c r="M78" i="10"/>
  <c r="AI78" i="10" s="1"/>
  <c r="Q83" i="10"/>
  <c r="AM83" i="10" s="1"/>
  <c r="M83" i="10"/>
  <c r="AI83" i="10" s="1"/>
  <c r="Q55" i="10"/>
  <c r="AM55" i="10" s="1"/>
  <c r="M55" i="10"/>
  <c r="AI55" i="10" s="1"/>
  <c r="M54" i="10"/>
  <c r="AI54" i="10" s="1"/>
  <c r="Q54" i="10"/>
  <c r="AM54" i="10" s="1"/>
  <c r="M86" i="10"/>
  <c r="AI86" i="10" s="1"/>
  <c r="Q86" i="10"/>
  <c r="AM86" i="10" s="1"/>
  <c r="Q46" i="10"/>
  <c r="AM46" i="10" s="1"/>
  <c r="M46" i="10"/>
  <c r="AI46" i="10" s="1"/>
  <c r="M50" i="10"/>
  <c r="AI50" i="10" s="1"/>
  <c r="Q50" i="10"/>
  <c r="AM50" i="10" s="1"/>
  <c r="Q56" i="10"/>
  <c r="AM56" i="10" s="1"/>
  <c r="M56" i="10"/>
  <c r="AI56" i="10" s="1"/>
  <c r="Q37" i="10"/>
  <c r="AM37" i="10" s="1"/>
  <c r="M37" i="10"/>
  <c r="AI37" i="10" s="1"/>
  <c r="M73" i="10"/>
  <c r="AI73" i="10" s="1"/>
  <c r="Q73" i="10"/>
  <c r="AM73" i="10" s="1"/>
  <c r="M38" i="10"/>
  <c r="AI38" i="10" s="1"/>
  <c r="Q38" i="10"/>
  <c r="AM38" i="10" s="1"/>
  <c r="M90" i="10"/>
  <c r="AI90" i="10" s="1"/>
  <c r="Q90" i="10"/>
  <c r="AM90" i="10" s="1"/>
  <c r="M39" i="10"/>
  <c r="AI39" i="10" s="1"/>
  <c r="Q39" i="10"/>
  <c r="AM39" i="10" s="1"/>
  <c r="M31" i="10"/>
  <c r="AI31" i="10" s="1"/>
  <c r="Q31" i="10"/>
  <c r="AM31" i="10" s="1"/>
  <c r="Q45" i="10"/>
  <c r="AM45" i="10" s="1"/>
  <c r="M45" i="10"/>
  <c r="AI45" i="10" s="1"/>
  <c r="Q96" i="10"/>
  <c r="AM96" i="10" s="1"/>
  <c r="M96" i="10"/>
  <c r="AI96" i="10" s="1"/>
  <c r="M94" i="10"/>
  <c r="AI94" i="10" s="1"/>
  <c r="Q94" i="10"/>
  <c r="AM94" i="10" s="1"/>
  <c r="Q18" i="10"/>
  <c r="AM18" i="10" s="1"/>
  <c r="M18" i="10"/>
  <c r="AI18" i="10" s="1"/>
  <c r="Q26" i="10"/>
  <c r="AM26" i="10" s="1"/>
  <c r="M26" i="10"/>
  <c r="AI26" i="10" s="1"/>
  <c r="M93" i="10"/>
  <c r="AI93" i="10" s="1"/>
  <c r="Q93" i="10"/>
  <c r="AM93" i="10" s="1"/>
  <c r="M34" i="10"/>
  <c r="AI34" i="10" s="1"/>
  <c r="Q34" i="10"/>
  <c r="AM34" i="10" s="1"/>
  <c r="M27" i="10"/>
  <c r="AI27" i="10" s="1"/>
  <c r="Q27" i="10"/>
  <c r="AM27" i="10" s="1"/>
  <c r="Q51" i="10"/>
  <c r="AM51" i="10" s="1"/>
  <c r="M51" i="10"/>
  <c r="AI51" i="10" s="1"/>
  <c r="M49" i="10"/>
  <c r="AI49" i="10" s="1"/>
  <c r="Q49" i="10"/>
  <c r="AM49" i="10" s="1"/>
  <c r="Q99" i="10"/>
  <c r="AM99" i="10" s="1"/>
  <c r="M99" i="10"/>
  <c r="AI99" i="10" s="1"/>
  <c r="Q63" i="10"/>
  <c r="AM63" i="10" s="1"/>
  <c r="M63" i="10"/>
  <c r="AI63" i="10" s="1"/>
  <c r="Q28" i="10"/>
  <c r="AM28" i="10" s="1"/>
  <c r="M28" i="10"/>
  <c r="AI28" i="10" s="1"/>
  <c r="M89" i="10"/>
  <c r="AI89" i="10" s="1"/>
  <c r="Q89" i="10"/>
  <c r="AM89" i="10" s="1"/>
  <c r="M88" i="10"/>
  <c r="AI88" i="10" s="1"/>
  <c r="Q88" i="10"/>
  <c r="AM88" i="10" s="1"/>
  <c r="M71" i="10"/>
  <c r="AI71" i="10" s="1"/>
  <c r="Q71" i="10"/>
  <c r="AM71" i="10" s="1"/>
  <c r="M81" i="10"/>
  <c r="AI81" i="10" s="1"/>
  <c r="Q81" i="10"/>
  <c r="AM81" i="10" s="1"/>
  <c r="Q47" i="10"/>
  <c r="AM47" i="10" s="1"/>
  <c r="M47" i="10"/>
  <c r="AI47" i="10" s="1"/>
  <c r="Q25" i="10"/>
  <c r="AM25" i="10" s="1"/>
  <c r="M25" i="10"/>
  <c r="AI25" i="10" s="1"/>
  <c r="AN11" i="10"/>
  <c r="M43" i="10"/>
  <c r="AI43" i="10" s="1"/>
  <c r="Q43" i="10"/>
  <c r="AM43" i="10" s="1"/>
  <c r="M64" i="10"/>
  <c r="AI64" i="10" s="1"/>
  <c r="Q64" i="10"/>
  <c r="AM64" i="10" s="1"/>
  <c r="Q40" i="10"/>
  <c r="AM40" i="10" s="1"/>
  <c r="M40" i="10"/>
  <c r="AI40" i="10" s="1"/>
  <c r="M61" i="10"/>
  <c r="AI61" i="10" s="1"/>
  <c r="Q61" i="10"/>
  <c r="AM61" i="10" s="1"/>
  <c r="Q62" i="10"/>
  <c r="AM62" i="10" s="1"/>
  <c r="M62" i="10"/>
  <c r="AI62" i="10" s="1"/>
  <c r="Q42" i="10"/>
  <c r="AM42" i="10" s="1"/>
  <c r="M42" i="10"/>
  <c r="AI42" i="10" s="1"/>
  <c r="Q77" i="10"/>
  <c r="AM77" i="10" s="1"/>
  <c r="M77" i="10"/>
  <c r="AI77" i="10" s="1"/>
  <c r="Q66" i="10"/>
  <c r="AM66" i="10" s="1"/>
  <c r="M66" i="10"/>
  <c r="AI66" i="10" s="1"/>
  <c r="M69" i="10"/>
  <c r="AI69" i="10" s="1"/>
  <c r="Q69" i="10"/>
  <c r="AM69" i="10" s="1"/>
  <c r="Q82" i="10"/>
  <c r="AM82" i="10" s="1"/>
  <c r="M82" i="10"/>
  <c r="AI82" i="10" s="1"/>
  <c r="Q76" i="10"/>
  <c r="AM76" i="10" s="1"/>
  <c r="M76" i="10"/>
  <c r="AI76" i="10" s="1"/>
  <c r="Q24" i="10"/>
  <c r="AM24" i="10" s="1"/>
  <c r="M24" i="10"/>
  <c r="AI24" i="10" s="1"/>
  <c r="M92" i="10"/>
  <c r="AI92" i="10" s="1"/>
  <c r="Q92" i="10"/>
  <c r="AM92" i="10" s="1"/>
  <c r="Q102" i="10"/>
  <c r="AM102" i="10" s="1"/>
  <c r="M102" i="10"/>
  <c r="AI102" i="10" s="1"/>
  <c r="Q72" i="10"/>
  <c r="AM72" i="10" s="1"/>
  <c r="M72" i="10"/>
  <c r="AI72" i="10" s="1"/>
  <c r="Q57" i="10"/>
  <c r="AM57" i="10" s="1"/>
  <c r="M57" i="10"/>
  <c r="AI57" i="10" s="1"/>
  <c r="Q97" i="10"/>
  <c r="AM97" i="10" s="1"/>
  <c r="M97" i="10"/>
  <c r="AI97" i="10" s="1"/>
  <c r="Q33" i="10"/>
  <c r="AM33" i="10" s="1"/>
  <c r="M33" i="10"/>
  <c r="AI33" i="10" s="1"/>
  <c r="Q52" i="10"/>
  <c r="AM52" i="10" s="1"/>
  <c r="M52" i="10"/>
  <c r="AI52" i="10" s="1"/>
  <c r="BO14" i="10"/>
  <c r="BQ14" i="10"/>
  <c r="BS14" i="10"/>
  <c r="BO13" i="10"/>
  <c r="BQ13" i="10"/>
  <c r="BS13" i="10"/>
  <c r="BT12" i="10"/>
  <c r="BM12" i="10"/>
  <c r="BQ12" i="10"/>
  <c r="BP12" i="10"/>
  <c r="BO12" i="10"/>
  <c r="BN11" i="10"/>
  <c r="BL11" i="10"/>
  <c r="BR11" i="10"/>
  <c r="BK11" i="10"/>
  <c r="AX13" i="10"/>
  <c r="AV13" i="10" s="1"/>
  <c r="AR12" i="10"/>
  <c r="AO12" i="10"/>
  <c r="BK12" i="10" s="1"/>
  <c r="AQ13" i="10"/>
  <c r="BM13" i="10" s="1"/>
  <c r="AT13" i="10"/>
  <c r="BP13" i="10" s="1"/>
  <c r="AU16" i="10"/>
  <c r="AS16" i="10"/>
  <c r="AW16" i="10"/>
  <c r="O92" i="10" l="1"/>
  <c r="AK92" i="10" s="1"/>
  <c r="O30" i="10"/>
  <c r="AK30" i="10" s="1"/>
  <c r="O40" i="10"/>
  <c r="AK40" i="10" s="1"/>
  <c r="O35" i="10"/>
  <c r="AK35" i="10" s="1"/>
  <c r="O59" i="10"/>
  <c r="AK59" i="10" s="1"/>
  <c r="O63" i="10"/>
  <c r="AK63" i="10" s="1"/>
  <c r="O79" i="10"/>
  <c r="AK79" i="10" s="1"/>
  <c r="O43" i="10"/>
  <c r="AK43" i="10" s="1"/>
  <c r="O101" i="10"/>
  <c r="AK101" i="10" s="1"/>
  <c r="O49" i="10"/>
  <c r="AK49" i="10" s="1"/>
  <c r="O54" i="10"/>
  <c r="AK54" i="10" s="1"/>
  <c r="O103" i="10"/>
  <c r="AK103" i="10" s="1"/>
  <c r="O48" i="10"/>
  <c r="AK48" i="10" s="1"/>
  <c r="O32" i="10"/>
  <c r="AK32" i="10" s="1"/>
  <c r="O64" i="10"/>
  <c r="AK64" i="10" s="1"/>
  <c r="O96" i="10"/>
  <c r="AK96" i="10" s="1"/>
  <c r="O99" i="10"/>
  <c r="AK99" i="10" s="1"/>
  <c r="O31" i="10"/>
  <c r="AK31" i="10" s="1"/>
  <c r="O84" i="10"/>
  <c r="AK84" i="10" s="1"/>
  <c r="O67" i="10"/>
  <c r="AK67" i="10" s="1"/>
  <c r="O86" i="10"/>
  <c r="AK86" i="10" s="1"/>
  <c r="O69" i="10"/>
  <c r="AK69" i="10" s="1"/>
  <c r="O51" i="10"/>
  <c r="AK51" i="10" s="1"/>
  <c r="O55" i="10"/>
  <c r="AK55" i="10" s="1"/>
  <c r="O80" i="10"/>
  <c r="AK80" i="10" s="1"/>
  <c r="O56" i="10"/>
  <c r="AK56" i="10" s="1"/>
  <c r="O45" i="10"/>
  <c r="AK45" i="10" s="1"/>
  <c r="O91" i="10"/>
  <c r="AK91" i="10" s="1"/>
  <c r="O76" i="10"/>
  <c r="AK76" i="10" s="1"/>
  <c r="O82" i="10"/>
  <c r="AK82" i="10" s="1"/>
  <c r="O39" i="10"/>
  <c r="AK39" i="10" s="1"/>
  <c r="O52" i="10"/>
  <c r="AK52" i="10" s="1"/>
  <c r="O90" i="10"/>
  <c r="AK90" i="10" s="1"/>
  <c r="O95" i="10"/>
  <c r="AK95" i="10" s="1"/>
  <c r="O70" i="10"/>
  <c r="AK70" i="10" s="1"/>
  <c r="O50" i="10"/>
  <c r="AK50" i="10" s="1"/>
  <c r="O94" i="10"/>
  <c r="AK94" i="10" s="1"/>
  <c r="O33" i="10"/>
  <c r="AK33" i="10" s="1"/>
  <c r="O34" i="10"/>
  <c r="AK34" i="10" s="1"/>
  <c r="O78" i="10"/>
  <c r="AK78" i="10" s="1"/>
  <c r="O65" i="10"/>
  <c r="AK65" i="10" s="1"/>
  <c r="O100" i="10"/>
  <c r="AK100" i="10" s="1"/>
  <c r="O46" i="10"/>
  <c r="AK46" i="10" s="1"/>
  <c r="O93" i="10"/>
  <c r="AK93" i="10" s="1"/>
  <c r="O73" i="10"/>
  <c r="AK73" i="10" s="1"/>
  <c r="O58" i="10"/>
  <c r="AK58" i="10" s="1"/>
  <c r="O102" i="10"/>
  <c r="AK102" i="10" s="1"/>
  <c r="O53" i="10"/>
  <c r="AK53" i="10" s="1"/>
  <c r="O41" i="10"/>
  <c r="AK41" i="10" s="1"/>
  <c r="O74" i="10"/>
  <c r="AK74" i="10" s="1"/>
  <c r="O66" i="10"/>
  <c r="AK66" i="10" s="1"/>
  <c r="O75" i="10"/>
  <c r="AK75" i="10" s="1"/>
  <c r="O44" i="10"/>
  <c r="AK44" i="10" s="1"/>
  <c r="O68" i="10"/>
  <c r="AK68" i="10" s="1"/>
  <c r="O83" i="10"/>
  <c r="AK83" i="10" s="1"/>
  <c r="O38" i="10"/>
  <c r="AK38" i="10" s="1"/>
  <c r="O71" i="10"/>
  <c r="AK71" i="10" s="1"/>
  <c r="O57" i="10"/>
  <c r="AK57" i="10" s="1"/>
  <c r="O42" i="10"/>
  <c r="AK42" i="10" s="1"/>
  <c r="O88" i="10"/>
  <c r="AK88" i="10" s="1"/>
  <c r="O98" i="10"/>
  <c r="AK98" i="10" s="1"/>
  <c r="O87" i="10"/>
  <c r="AK87" i="10" s="1"/>
  <c r="O61" i="10"/>
  <c r="AK61" i="10" s="1"/>
  <c r="O47" i="10"/>
  <c r="AK47" i="10" s="1"/>
  <c r="O97" i="10"/>
  <c r="AK97" i="10" s="1"/>
  <c r="O37" i="10"/>
  <c r="AK37" i="10" s="1"/>
  <c r="O36" i="10"/>
  <c r="AK36" i="10" s="1"/>
  <c r="O81" i="10"/>
  <c r="AK81" i="10" s="1"/>
  <c r="O85" i="10"/>
  <c r="AK85" i="10" s="1"/>
  <c r="O77" i="10"/>
  <c r="AK77" i="10" s="1"/>
  <c r="O72" i="10"/>
  <c r="AK72" i="10" s="1"/>
  <c r="O62" i="10"/>
  <c r="AK62" i="10" s="1"/>
  <c r="O89" i="10"/>
  <c r="AK89" i="10" s="1"/>
  <c r="O60" i="10"/>
  <c r="AK60" i="10" s="1"/>
  <c r="O29" i="10"/>
  <c r="AK29" i="10" s="1"/>
  <c r="O28" i="10"/>
  <c r="AK28" i="10" s="1"/>
  <c r="I40" i="16"/>
  <c r="O26" i="10"/>
  <c r="AK26" i="10" s="1"/>
  <c r="O25" i="10"/>
  <c r="AK25" i="10" s="1"/>
  <c r="O27" i="10"/>
  <c r="AK27" i="10" s="1"/>
  <c r="O24" i="10"/>
  <c r="AK24" i="10" s="1"/>
  <c r="M22" i="10"/>
  <c r="AI22" i="10" s="1"/>
  <c r="M23" i="10"/>
  <c r="AI23" i="10" s="1"/>
  <c r="M21" i="10"/>
  <c r="AI21" i="10" s="1"/>
  <c r="Q21" i="10"/>
  <c r="AM21" i="10" s="1"/>
  <c r="M20" i="10"/>
  <c r="AI20" i="10" s="1"/>
  <c r="Q20" i="10"/>
  <c r="AM20" i="10" s="1"/>
  <c r="Q22" i="10"/>
  <c r="AM22" i="10" s="1"/>
  <c r="Q23" i="10"/>
  <c r="AM23" i="10" s="1"/>
  <c r="M19" i="10"/>
  <c r="AI19" i="10" s="1"/>
  <c r="Q19" i="10"/>
  <c r="AM19" i="10" s="1"/>
  <c r="G41" i="16"/>
  <c r="O18" i="10"/>
  <c r="AK18" i="10" s="1"/>
  <c r="M40" i="16"/>
  <c r="O17" i="10"/>
  <c r="AK17" i="10" s="1"/>
  <c r="K40" i="10"/>
  <c r="AG40" i="10" s="1"/>
  <c r="H40" i="10"/>
  <c r="AD40" i="10" s="1"/>
  <c r="K94" i="10"/>
  <c r="AG94" i="10" s="1"/>
  <c r="H94" i="10"/>
  <c r="AD94" i="10" s="1"/>
  <c r="H50" i="10"/>
  <c r="AD50" i="10" s="1"/>
  <c r="K50" i="10"/>
  <c r="AG50" i="10" s="1"/>
  <c r="H53" i="10"/>
  <c r="AD53" i="10" s="1"/>
  <c r="K53" i="10"/>
  <c r="AG53" i="10" s="1"/>
  <c r="H35" i="10"/>
  <c r="AD35" i="10" s="1"/>
  <c r="K35" i="10"/>
  <c r="AG35" i="10" s="1"/>
  <c r="K59" i="10"/>
  <c r="AG59" i="10" s="1"/>
  <c r="H59" i="10"/>
  <c r="AD59" i="10" s="1"/>
  <c r="K61" i="10"/>
  <c r="AG61" i="10" s="1"/>
  <c r="H61" i="10"/>
  <c r="AD61" i="10" s="1"/>
  <c r="K60" i="10"/>
  <c r="AG60" i="10" s="1"/>
  <c r="H60" i="10"/>
  <c r="AD60" i="10" s="1"/>
  <c r="H91" i="10"/>
  <c r="AD91" i="10" s="1"/>
  <c r="K91" i="10"/>
  <c r="AG91" i="10" s="1"/>
  <c r="K17" i="10"/>
  <c r="AG17" i="10" s="1"/>
  <c r="H17" i="10"/>
  <c r="AD17" i="10" s="1"/>
  <c r="K25" i="10"/>
  <c r="AG25" i="10" s="1"/>
  <c r="H25" i="10"/>
  <c r="AD25" i="10" s="1"/>
  <c r="K103" i="10"/>
  <c r="AG103" i="10" s="1"/>
  <c r="H103" i="10"/>
  <c r="AD103" i="10" s="1"/>
  <c r="K48" i="10"/>
  <c r="AG48" i="10" s="1"/>
  <c r="H48" i="10"/>
  <c r="AD48" i="10" s="1"/>
  <c r="K32" i="10"/>
  <c r="AG32" i="10" s="1"/>
  <c r="H32" i="10"/>
  <c r="AD32" i="10" s="1"/>
  <c r="K46" i="10"/>
  <c r="AG46" i="10" s="1"/>
  <c r="H46" i="10"/>
  <c r="AD46" i="10" s="1"/>
  <c r="K79" i="10"/>
  <c r="AG79" i="10" s="1"/>
  <c r="H79" i="10"/>
  <c r="AD79" i="10" s="1"/>
  <c r="K97" i="10"/>
  <c r="AG97" i="10" s="1"/>
  <c r="H97" i="10"/>
  <c r="AD97" i="10" s="1"/>
  <c r="H49" i="10"/>
  <c r="AD49" i="10" s="1"/>
  <c r="K49" i="10"/>
  <c r="AG49" i="10" s="1"/>
  <c r="K31" i="10"/>
  <c r="AG31" i="10" s="1"/>
  <c r="H31" i="10"/>
  <c r="AD31" i="10" s="1"/>
  <c r="K54" i="10"/>
  <c r="AG54" i="10" s="1"/>
  <c r="H54" i="10"/>
  <c r="AD54" i="10" s="1"/>
  <c r="K29" i="10"/>
  <c r="AG29" i="10" s="1"/>
  <c r="H29" i="10"/>
  <c r="AD29" i="10" s="1"/>
  <c r="K92" i="10"/>
  <c r="AG92" i="10" s="1"/>
  <c r="H92" i="10"/>
  <c r="AD92" i="10" s="1"/>
  <c r="K30" i="10"/>
  <c r="AG30" i="10" s="1"/>
  <c r="H30" i="10"/>
  <c r="AD30" i="10" s="1"/>
  <c r="K43" i="10"/>
  <c r="AG43" i="10" s="1"/>
  <c r="H43" i="10"/>
  <c r="AD43" i="10" s="1"/>
  <c r="K67" i="10"/>
  <c r="AG67" i="10" s="1"/>
  <c r="H67" i="10"/>
  <c r="AD67" i="10" s="1"/>
  <c r="K18" i="10"/>
  <c r="AG18" i="10" s="1"/>
  <c r="H18" i="10"/>
  <c r="AD18" i="10" s="1"/>
  <c r="K64" i="10"/>
  <c r="AG64" i="10" s="1"/>
  <c r="H64" i="10"/>
  <c r="AD64" i="10" s="1"/>
  <c r="K101" i="10"/>
  <c r="AG101" i="10" s="1"/>
  <c r="H101" i="10"/>
  <c r="AD101" i="10" s="1"/>
  <c r="K82" i="10"/>
  <c r="AG82" i="10" s="1"/>
  <c r="H82" i="10"/>
  <c r="AD82" i="10" s="1"/>
  <c r="K51" i="10"/>
  <c r="AG51" i="10" s="1"/>
  <c r="H51" i="10"/>
  <c r="AD51" i="10" s="1"/>
  <c r="H66" i="10"/>
  <c r="AD66" i="10" s="1"/>
  <c r="K66" i="10"/>
  <c r="AG66" i="10" s="1"/>
  <c r="K84" i="10"/>
  <c r="AG84" i="10" s="1"/>
  <c r="H84" i="10"/>
  <c r="AD84" i="10" s="1"/>
  <c r="K83" i="10"/>
  <c r="AG83" i="10" s="1"/>
  <c r="H83" i="10"/>
  <c r="AD83" i="10" s="1"/>
  <c r="K28" i="10"/>
  <c r="AG28" i="10" s="1"/>
  <c r="H28" i="10"/>
  <c r="AD28" i="10" s="1"/>
  <c r="K76" i="10"/>
  <c r="AG76" i="10" s="1"/>
  <c r="H76" i="10"/>
  <c r="AD76" i="10" s="1"/>
  <c r="H96" i="10"/>
  <c r="AD96" i="10" s="1"/>
  <c r="K96" i="10"/>
  <c r="AG96" i="10" s="1"/>
  <c r="K69" i="10"/>
  <c r="AG69" i="10" s="1"/>
  <c r="H69" i="10"/>
  <c r="AD69" i="10" s="1"/>
  <c r="K57" i="10"/>
  <c r="AG57" i="10" s="1"/>
  <c r="H57" i="10"/>
  <c r="AD57" i="10" s="1"/>
  <c r="H77" i="10"/>
  <c r="AD77" i="10" s="1"/>
  <c r="K77" i="10"/>
  <c r="AG77" i="10" s="1"/>
  <c r="K90" i="10"/>
  <c r="AG90" i="10" s="1"/>
  <c r="H90" i="10"/>
  <c r="AD90" i="10" s="1"/>
  <c r="K95" i="10"/>
  <c r="AG95" i="10" s="1"/>
  <c r="H95" i="10"/>
  <c r="AD95" i="10" s="1"/>
  <c r="K70" i="10"/>
  <c r="AG70" i="10" s="1"/>
  <c r="H70" i="10"/>
  <c r="AD70" i="10" s="1"/>
  <c r="K56" i="10"/>
  <c r="AG56" i="10" s="1"/>
  <c r="H56" i="10"/>
  <c r="AD56" i="10" s="1"/>
  <c r="K99" i="10"/>
  <c r="AG99" i="10" s="1"/>
  <c r="H99" i="10"/>
  <c r="AD99" i="10" s="1"/>
  <c r="H72" i="10"/>
  <c r="AD72" i="10" s="1"/>
  <c r="K72" i="10"/>
  <c r="AG72" i="10" s="1"/>
  <c r="K27" i="10"/>
  <c r="AG27" i="10" s="1"/>
  <c r="H27" i="10"/>
  <c r="AD27" i="10" s="1"/>
  <c r="K65" i="10"/>
  <c r="AG65" i="10" s="1"/>
  <c r="H65" i="10"/>
  <c r="AD65" i="10" s="1"/>
  <c r="K24" i="10"/>
  <c r="AG24" i="10" s="1"/>
  <c r="H24" i="10"/>
  <c r="AD24" i="10" s="1"/>
  <c r="K41" i="10"/>
  <c r="AG41" i="10" s="1"/>
  <c r="H41" i="10"/>
  <c r="AD41" i="10" s="1"/>
  <c r="K52" i="10"/>
  <c r="AG52" i="10" s="1"/>
  <c r="H52" i="10"/>
  <c r="AD52" i="10" s="1"/>
  <c r="K86" i="10"/>
  <c r="AG86" i="10" s="1"/>
  <c r="H86" i="10"/>
  <c r="AD86" i="10" s="1"/>
  <c r="K80" i="10"/>
  <c r="AG80" i="10" s="1"/>
  <c r="H80" i="10"/>
  <c r="AD80" i="10" s="1"/>
  <c r="H81" i="10"/>
  <c r="AD81" i="10" s="1"/>
  <c r="K81" i="10"/>
  <c r="AG81" i="10" s="1"/>
  <c r="K78" i="10"/>
  <c r="AG78" i="10" s="1"/>
  <c r="H78" i="10"/>
  <c r="AD78" i="10" s="1"/>
  <c r="K42" i="10"/>
  <c r="AG42" i="10" s="1"/>
  <c r="H42" i="10"/>
  <c r="AD42" i="10" s="1"/>
  <c r="K71" i="10"/>
  <c r="AG71" i="10" s="1"/>
  <c r="H71" i="10"/>
  <c r="AD71" i="10" s="1"/>
  <c r="K34" i="10"/>
  <c r="AG34" i="10" s="1"/>
  <c r="H34" i="10"/>
  <c r="AD34" i="10" s="1"/>
  <c r="K38" i="10"/>
  <c r="AG38" i="10" s="1"/>
  <c r="H38" i="10"/>
  <c r="AD38" i="10" s="1"/>
  <c r="H85" i="10"/>
  <c r="AD85" i="10" s="1"/>
  <c r="K85" i="10"/>
  <c r="AG85" i="10" s="1"/>
  <c r="BN12" i="10"/>
  <c r="AN12" i="10"/>
  <c r="BJ12" i="10" s="1"/>
  <c r="K75" i="10"/>
  <c r="AG75" i="10" s="1"/>
  <c r="H75" i="10"/>
  <c r="AD75" i="10" s="1"/>
  <c r="H44" i="10"/>
  <c r="AD44" i="10" s="1"/>
  <c r="K44" i="10"/>
  <c r="AG44" i="10" s="1"/>
  <c r="K100" i="10"/>
  <c r="AG100" i="10" s="1"/>
  <c r="H100" i="10"/>
  <c r="AD100" i="10" s="1"/>
  <c r="K62" i="10"/>
  <c r="AG62" i="10" s="1"/>
  <c r="H62" i="10"/>
  <c r="AD62" i="10" s="1"/>
  <c r="K88" i="10"/>
  <c r="AG88" i="10" s="1"/>
  <c r="H88" i="10"/>
  <c r="AD88" i="10" s="1"/>
  <c r="K93" i="10"/>
  <c r="AG93" i="10" s="1"/>
  <c r="H93" i="10"/>
  <c r="AD93" i="10" s="1"/>
  <c r="K73" i="10"/>
  <c r="AG73" i="10" s="1"/>
  <c r="H73" i="10"/>
  <c r="AD73" i="10" s="1"/>
  <c r="K58" i="10"/>
  <c r="AG58" i="10" s="1"/>
  <c r="H58" i="10"/>
  <c r="AD58" i="10" s="1"/>
  <c r="K68" i="10"/>
  <c r="AG68" i="10" s="1"/>
  <c r="H68" i="10"/>
  <c r="AD68" i="10" s="1"/>
  <c r="H63" i="10"/>
  <c r="AD63" i="10" s="1"/>
  <c r="K63" i="10"/>
  <c r="AG63" i="10" s="1"/>
  <c r="H45" i="10"/>
  <c r="AD45" i="10" s="1"/>
  <c r="K45" i="10"/>
  <c r="AG45" i="10" s="1"/>
  <c r="K33" i="10"/>
  <c r="AG33" i="10" s="1"/>
  <c r="H33" i="10"/>
  <c r="AD33" i="10" s="1"/>
  <c r="K55" i="10"/>
  <c r="AG55" i="10" s="1"/>
  <c r="H55" i="10"/>
  <c r="AD55" i="10" s="1"/>
  <c r="H74" i="10"/>
  <c r="AD74" i="10" s="1"/>
  <c r="K74" i="10"/>
  <c r="AG74" i="10" s="1"/>
  <c r="K26" i="10"/>
  <c r="AG26" i="10" s="1"/>
  <c r="H26" i="10"/>
  <c r="AD26" i="10" s="1"/>
  <c r="K37" i="10"/>
  <c r="AG37" i="10" s="1"/>
  <c r="H37" i="10"/>
  <c r="AD37" i="10" s="1"/>
  <c r="K36" i="10"/>
  <c r="AG36" i="10" s="1"/>
  <c r="H36" i="10"/>
  <c r="AD36" i="10" s="1"/>
  <c r="K47" i="10"/>
  <c r="AG47" i="10" s="1"/>
  <c r="H47" i="10"/>
  <c r="AD47" i="10" s="1"/>
  <c r="H39" i="10"/>
  <c r="AD39" i="10" s="1"/>
  <c r="K39" i="10"/>
  <c r="AG39" i="10" s="1"/>
  <c r="K102" i="10"/>
  <c r="AG102" i="10" s="1"/>
  <c r="H102" i="10"/>
  <c r="AD102" i="10" s="1"/>
  <c r="K89" i="10"/>
  <c r="AG89" i="10" s="1"/>
  <c r="H89" i="10"/>
  <c r="AD89" i="10" s="1"/>
  <c r="K98" i="10"/>
  <c r="AG98" i="10" s="1"/>
  <c r="H98" i="10"/>
  <c r="AD98" i="10" s="1"/>
  <c r="K87" i="10"/>
  <c r="AG87" i="10" s="1"/>
  <c r="H87" i="10"/>
  <c r="AD87" i="10" s="1"/>
  <c r="AU17" i="10"/>
  <c r="BQ16" i="10"/>
  <c r="AS17" i="10"/>
  <c r="BO16" i="10"/>
  <c r="AW17" i="10"/>
  <c r="BS16" i="10"/>
  <c r="BR13" i="10"/>
  <c r="BT13" i="10"/>
  <c r="BJ11" i="10"/>
  <c r="AX14" i="10"/>
  <c r="AV14" i="10" s="1"/>
  <c r="AR13" i="10"/>
  <c r="AN13" i="10" s="1"/>
  <c r="AT14" i="10"/>
  <c r="BP14" i="10" s="1"/>
  <c r="AP13" i="10"/>
  <c r="AQ14" i="10"/>
  <c r="BM14" i="10" s="1"/>
  <c r="AO13" i="10"/>
  <c r="BK13" i="10" s="1"/>
  <c r="G79" i="10" l="1"/>
  <c r="AC79" i="10" s="1"/>
  <c r="G46" i="10"/>
  <c r="AC46" i="10" s="1"/>
  <c r="G53" i="10"/>
  <c r="AC53" i="10" s="1"/>
  <c r="G71" i="10"/>
  <c r="AC71" i="10" s="1"/>
  <c r="G35" i="10"/>
  <c r="AC35" i="10" s="1"/>
  <c r="G88" i="10"/>
  <c r="AC88" i="10" s="1"/>
  <c r="G62" i="10"/>
  <c r="AC62" i="10" s="1"/>
  <c r="G99" i="10"/>
  <c r="AC99" i="10" s="1"/>
  <c r="G37" i="10"/>
  <c r="AC37" i="10" s="1"/>
  <c r="G74" i="10"/>
  <c r="AC74" i="10" s="1"/>
  <c r="G78" i="10"/>
  <c r="AC78" i="10" s="1"/>
  <c r="G43" i="10"/>
  <c r="AC43" i="10" s="1"/>
  <c r="G32" i="10"/>
  <c r="AC32" i="10" s="1"/>
  <c r="G81" i="10"/>
  <c r="AC81" i="10" s="1"/>
  <c r="G50" i="10"/>
  <c r="AC50" i="10" s="1"/>
  <c r="G87" i="10"/>
  <c r="AC87" i="10" s="1"/>
  <c r="G55" i="10"/>
  <c r="AC55" i="10" s="1"/>
  <c r="G100" i="10"/>
  <c r="AC100" i="10" s="1"/>
  <c r="G56" i="10"/>
  <c r="AC56" i="10" s="1"/>
  <c r="G83" i="10"/>
  <c r="AC83" i="10" s="1"/>
  <c r="G30" i="10"/>
  <c r="AC30" i="10" s="1"/>
  <c r="G48" i="10"/>
  <c r="AC48" i="10" s="1"/>
  <c r="G59" i="10"/>
  <c r="AC59" i="10" s="1"/>
  <c r="G76" i="10"/>
  <c r="AC76" i="10" s="1"/>
  <c r="G33" i="10"/>
  <c r="AC33" i="10" s="1"/>
  <c r="G93" i="10"/>
  <c r="AC93" i="10" s="1"/>
  <c r="G98" i="10"/>
  <c r="AC98" i="10" s="1"/>
  <c r="G80" i="10"/>
  <c r="AC80" i="10" s="1"/>
  <c r="G70" i="10"/>
  <c r="AC70" i="10" s="1"/>
  <c r="G84" i="10"/>
  <c r="AC84" i="10" s="1"/>
  <c r="G103" i="10"/>
  <c r="AC103" i="10" s="1"/>
  <c r="G94" i="10"/>
  <c r="AC94" i="10" s="1"/>
  <c r="G45" i="10"/>
  <c r="AC45" i="10" s="1"/>
  <c r="G66" i="10"/>
  <c r="AC66" i="10" s="1"/>
  <c r="G95" i="10"/>
  <c r="AC95" i="10" s="1"/>
  <c r="G42" i="10"/>
  <c r="AC42" i="10" s="1"/>
  <c r="G44" i="10"/>
  <c r="AC44" i="10" s="1"/>
  <c r="G92" i="10"/>
  <c r="AC92" i="10" s="1"/>
  <c r="G89" i="10"/>
  <c r="AC89" i="10" s="1"/>
  <c r="G75" i="10"/>
  <c r="AC75" i="10" s="1"/>
  <c r="G86" i="10"/>
  <c r="AC86" i="10" s="1"/>
  <c r="G40" i="10"/>
  <c r="AC40" i="10" s="1"/>
  <c r="G63" i="10"/>
  <c r="AC63" i="10" s="1"/>
  <c r="G90" i="10"/>
  <c r="AC90" i="10" s="1"/>
  <c r="G54" i="10"/>
  <c r="AC54" i="10" s="1"/>
  <c r="G49" i="10"/>
  <c r="AC49" i="10" s="1"/>
  <c r="G68" i="10"/>
  <c r="AC68" i="10" s="1"/>
  <c r="G41" i="10"/>
  <c r="AC41" i="10" s="1"/>
  <c r="G82" i="10"/>
  <c r="AC82" i="10" s="1"/>
  <c r="G31" i="10"/>
  <c r="AC31" i="10" s="1"/>
  <c r="G47" i="10"/>
  <c r="AC47" i="10" s="1"/>
  <c r="G58" i="10"/>
  <c r="AC58" i="10" s="1"/>
  <c r="G38" i="10"/>
  <c r="AC38" i="10" s="1"/>
  <c r="G57" i="10"/>
  <c r="AC57" i="10" s="1"/>
  <c r="G101" i="10"/>
  <c r="AC101" i="10" s="1"/>
  <c r="G60" i="10"/>
  <c r="AC60" i="10" s="1"/>
  <c r="G72" i="10"/>
  <c r="AC72" i="10" s="1"/>
  <c r="G67" i="10"/>
  <c r="AC67" i="10" s="1"/>
  <c r="G52" i="10"/>
  <c r="AC52" i="10" s="1"/>
  <c r="G39" i="10"/>
  <c r="AC39" i="10" s="1"/>
  <c r="G36" i="10"/>
  <c r="AC36" i="10" s="1"/>
  <c r="G73" i="10"/>
  <c r="AC73" i="10" s="1"/>
  <c r="G34" i="10"/>
  <c r="AC34" i="10" s="1"/>
  <c r="G65" i="10"/>
  <c r="AC65" i="10" s="1"/>
  <c r="G69" i="10"/>
  <c r="AC69" i="10" s="1"/>
  <c r="G64" i="10"/>
  <c r="AC64" i="10" s="1"/>
  <c r="G97" i="10"/>
  <c r="AC97" i="10" s="1"/>
  <c r="G61" i="10"/>
  <c r="AC61" i="10" s="1"/>
  <c r="G102" i="10"/>
  <c r="AC102" i="10" s="1"/>
  <c r="G51" i="10"/>
  <c r="AC51" i="10" s="1"/>
  <c r="G85" i="10"/>
  <c r="AC85" i="10" s="1"/>
  <c r="G77" i="10"/>
  <c r="AC77" i="10" s="1"/>
  <c r="G91" i="10"/>
  <c r="AC91" i="10" s="1"/>
  <c r="G96" i="10"/>
  <c r="AC96" i="10" s="1"/>
  <c r="K21" i="10"/>
  <c r="AG21" i="10" s="1"/>
  <c r="G28" i="10"/>
  <c r="AC28" i="10" s="1"/>
  <c r="D40" i="16"/>
  <c r="K20" i="10"/>
  <c r="AG20" i="10" s="1"/>
  <c r="G26" i="10"/>
  <c r="AC26" i="10" s="1"/>
  <c r="K23" i="10"/>
  <c r="AG23" i="10" s="1"/>
  <c r="G24" i="10"/>
  <c r="AC24" i="10" s="1"/>
  <c r="K19" i="10"/>
  <c r="AG19" i="10" s="1"/>
  <c r="G29" i="10"/>
  <c r="AC29" i="10" s="1"/>
  <c r="G25" i="10"/>
  <c r="AC25" i="10" s="1"/>
  <c r="K40" i="16"/>
  <c r="O23" i="10"/>
  <c r="AK23" i="10" s="1"/>
  <c r="O20" i="10"/>
  <c r="AK20" i="10" s="1"/>
  <c r="G27" i="10"/>
  <c r="AC27" i="10" s="1"/>
  <c r="O21" i="10"/>
  <c r="AK21" i="10" s="1"/>
  <c r="K22" i="10"/>
  <c r="AG22" i="10" s="1"/>
  <c r="O19" i="10"/>
  <c r="AK19" i="10" s="1"/>
  <c r="O22" i="10"/>
  <c r="AK22" i="10" s="1"/>
  <c r="C41" i="16"/>
  <c r="H20" i="10"/>
  <c r="AD20" i="10" s="1"/>
  <c r="H22" i="10"/>
  <c r="AD22" i="10" s="1"/>
  <c r="H21" i="10"/>
  <c r="AD21" i="10" s="1"/>
  <c r="H19" i="10"/>
  <c r="AD19" i="10" s="1"/>
  <c r="H23" i="10"/>
  <c r="AD23" i="10" s="1"/>
  <c r="G18" i="10"/>
  <c r="AC18" i="10" s="1"/>
  <c r="G40" i="16"/>
  <c r="AS18" i="10"/>
  <c r="H37" i="16" s="1"/>
  <c r="BO17" i="10"/>
  <c r="AW18" i="10"/>
  <c r="L37" i="16" s="1"/>
  <c r="BS17" i="10"/>
  <c r="AU18" i="10"/>
  <c r="J37" i="16" s="1"/>
  <c r="BQ17" i="10"/>
  <c r="G17" i="10"/>
  <c r="AC17" i="10" s="1"/>
  <c r="BR14" i="10"/>
  <c r="BT14" i="10"/>
  <c r="BL13" i="10"/>
  <c r="BJ13" i="10"/>
  <c r="BN13" i="10"/>
  <c r="AX15" i="10"/>
  <c r="AV15" i="10" s="1"/>
  <c r="AO14" i="10"/>
  <c r="BK14" i="10" s="1"/>
  <c r="BK10" i="10"/>
  <c r="AP14" i="10"/>
  <c r="BL14" i="10" s="1"/>
  <c r="AQ15" i="10"/>
  <c r="AR14" i="10"/>
  <c r="AN14" i="10" s="1"/>
  <c r="AT15" i="10"/>
  <c r="BP15" i="10" s="1"/>
  <c r="A9" i="16" l="1"/>
  <c r="A10" i="16"/>
  <c r="G20" i="10"/>
  <c r="AC20" i="10" s="1"/>
  <c r="C40" i="16"/>
  <c r="A8" i="16" s="1"/>
  <c r="G23" i="10"/>
  <c r="AC23" i="10" s="1"/>
  <c r="G19" i="10"/>
  <c r="AC19" i="10" s="1"/>
  <c r="G21" i="10"/>
  <c r="AC21" i="10" s="1"/>
  <c r="G22" i="10"/>
  <c r="AC22" i="10" s="1"/>
  <c r="AU19" i="10"/>
  <c r="AU20" i="10" s="1"/>
  <c r="AU21" i="10" s="1"/>
  <c r="AU22" i="10" s="1"/>
  <c r="AU23" i="10" s="1"/>
  <c r="AU24" i="10" s="1"/>
  <c r="AU25" i="10" s="1"/>
  <c r="AU26" i="10" s="1"/>
  <c r="AU27" i="10" s="1"/>
  <c r="AU28" i="10" s="1"/>
  <c r="AU29" i="10" s="1"/>
  <c r="AU30" i="10" s="1"/>
  <c r="AU31" i="10" s="1"/>
  <c r="AU32" i="10" s="1"/>
  <c r="AU33" i="10" s="1"/>
  <c r="AU34" i="10" s="1"/>
  <c r="AU35" i="10" s="1"/>
  <c r="AU36" i="10" s="1"/>
  <c r="AU37" i="10" s="1"/>
  <c r="AU38" i="10" s="1"/>
  <c r="AU39" i="10" s="1"/>
  <c r="AU40" i="10" s="1"/>
  <c r="AU41" i="10" s="1"/>
  <c r="AU42" i="10" s="1"/>
  <c r="AU43" i="10" s="1"/>
  <c r="AU44" i="10" s="1"/>
  <c r="AU45" i="10" s="1"/>
  <c r="AU46" i="10" s="1"/>
  <c r="AU47" i="10" s="1"/>
  <c r="AU48" i="10" s="1"/>
  <c r="AU49" i="10" s="1"/>
  <c r="AU50" i="10" s="1"/>
  <c r="AU51" i="10" s="1"/>
  <c r="AU52" i="10" s="1"/>
  <c r="AU53" i="10" s="1"/>
  <c r="AU54" i="10" s="1"/>
  <c r="AU55" i="10" s="1"/>
  <c r="AU56" i="10" s="1"/>
  <c r="AU57" i="10" s="1"/>
  <c r="AU58" i="10" s="1"/>
  <c r="AU59" i="10" s="1"/>
  <c r="AU60" i="10" s="1"/>
  <c r="AU61" i="10" s="1"/>
  <c r="AU62" i="10" s="1"/>
  <c r="AU63" i="10" s="1"/>
  <c r="AU64" i="10" s="1"/>
  <c r="AU65" i="10" s="1"/>
  <c r="AU66" i="10" s="1"/>
  <c r="AU67" i="10" s="1"/>
  <c r="AU68" i="10" s="1"/>
  <c r="AU69" i="10" s="1"/>
  <c r="AU70" i="10" s="1"/>
  <c r="AU71" i="10" s="1"/>
  <c r="AU72" i="10" s="1"/>
  <c r="AU73" i="10" s="1"/>
  <c r="AU74" i="10" s="1"/>
  <c r="AU75" i="10" s="1"/>
  <c r="AU76" i="10" s="1"/>
  <c r="AU77" i="10" s="1"/>
  <c r="AU78" i="10" s="1"/>
  <c r="AU79" i="10" s="1"/>
  <c r="AU80" i="10" s="1"/>
  <c r="AU81" i="10" s="1"/>
  <c r="AU82" i="10" s="1"/>
  <c r="AU83" i="10" s="1"/>
  <c r="AU84" i="10" s="1"/>
  <c r="AU85" i="10" s="1"/>
  <c r="AU86" i="10" s="1"/>
  <c r="AU87" i="10" s="1"/>
  <c r="AU88" i="10" s="1"/>
  <c r="AU89" i="10" s="1"/>
  <c r="AU90" i="10" s="1"/>
  <c r="AU91" i="10" s="1"/>
  <c r="AU92" i="10" s="1"/>
  <c r="AU93" i="10" s="1"/>
  <c r="AU94" i="10" s="1"/>
  <c r="AU95" i="10" s="1"/>
  <c r="AU96" i="10" s="1"/>
  <c r="AU97" i="10" s="1"/>
  <c r="AU98" i="10" s="1"/>
  <c r="AU99" i="10" s="1"/>
  <c r="AU100" i="10" s="1"/>
  <c r="AU101" i="10" s="1"/>
  <c r="AU102" i="10" s="1"/>
  <c r="AU103" i="10" s="1"/>
  <c r="BQ18" i="10"/>
  <c r="AW19" i="10"/>
  <c r="AW20" i="10" s="1"/>
  <c r="AW21" i="10" s="1"/>
  <c r="AW22" i="10" s="1"/>
  <c r="AW23" i="10" s="1"/>
  <c r="AW24" i="10" s="1"/>
  <c r="AW25" i="10" s="1"/>
  <c r="AW26" i="10" s="1"/>
  <c r="AW27" i="10" s="1"/>
  <c r="AW28" i="10" s="1"/>
  <c r="AW29" i="10" s="1"/>
  <c r="AW30" i="10" s="1"/>
  <c r="AW31" i="10" s="1"/>
  <c r="AW32" i="10" s="1"/>
  <c r="AW33" i="10" s="1"/>
  <c r="AW34" i="10" s="1"/>
  <c r="AW35" i="10" s="1"/>
  <c r="AW36" i="10" s="1"/>
  <c r="AW37" i="10" s="1"/>
  <c r="AW38" i="10" s="1"/>
  <c r="AW39" i="10" s="1"/>
  <c r="AW40" i="10" s="1"/>
  <c r="AW41" i="10" s="1"/>
  <c r="AW42" i="10" s="1"/>
  <c r="AW43" i="10" s="1"/>
  <c r="AW44" i="10" s="1"/>
  <c r="AW45" i="10" s="1"/>
  <c r="AW46" i="10" s="1"/>
  <c r="AW47" i="10" s="1"/>
  <c r="AW48" i="10" s="1"/>
  <c r="AW49" i="10" s="1"/>
  <c r="AW50" i="10" s="1"/>
  <c r="AW51" i="10" s="1"/>
  <c r="AW52" i="10" s="1"/>
  <c r="AW53" i="10" s="1"/>
  <c r="AW54" i="10" s="1"/>
  <c r="AW55" i="10" s="1"/>
  <c r="AW56" i="10" s="1"/>
  <c r="AW57" i="10" s="1"/>
  <c r="AW58" i="10" s="1"/>
  <c r="AW59" i="10" s="1"/>
  <c r="AW60" i="10" s="1"/>
  <c r="AW61" i="10" s="1"/>
  <c r="AW62" i="10" s="1"/>
  <c r="AW63" i="10" s="1"/>
  <c r="AW64" i="10" s="1"/>
  <c r="AW65" i="10" s="1"/>
  <c r="AW66" i="10" s="1"/>
  <c r="AW67" i="10" s="1"/>
  <c r="AW68" i="10" s="1"/>
  <c r="AW69" i="10" s="1"/>
  <c r="AW70" i="10" s="1"/>
  <c r="AW71" i="10" s="1"/>
  <c r="AW72" i="10" s="1"/>
  <c r="AW73" i="10" s="1"/>
  <c r="AW74" i="10" s="1"/>
  <c r="AW75" i="10" s="1"/>
  <c r="AW76" i="10" s="1"/>
  <c r="AW77" i="10" s="1"/>
  <c r="AW78" i="10" s="1"/>
  <c r="AW79" i="10" s="1"/>
  <c r="AW80" i="10" s="1"/>
  <c r="AW81" i="10" s="1"/>
  <c r="AW82" i="10" s="1"/>
  <c r="AW83" i="10" s="1"/>
  <c r="AW84" i="10" s="1"/>
  <c r="AW85" i="10" s="1"/>
  <c r="AW86" i="10" s="1"/>
  <c r="AW87" i="10" s="1"/>
  <c r="AW88" i="10" s="1"/>
  <c r="AW89" i="10" s="1"/>
  <c r="AW90" i="10" s="1"/>
  <c r="AW91" i="10" s="1"/>
  <c r="AW92" i="10" s="1"/>
  <c r="AW93" i="10" s="1"/>
  <c r="AW94" i="10" s="1"/>
  <c r="AW95" i="10" s="1"/>
  <c r="AW96" i="10" s="1"/>
  <c r="AW97" i="10" s="1"/>
  <c r="AW98" i="10" s="1"/>
  <c r="AW99" i="10" s="1"/>
  <c r="AW100" i="10" s="1"/>
  <c r="AW101" i="10" s="1"/>
  <c r="AW102" i="10" s="1"/>
  <c r="AW103" i="10" s="1"/>
  <c r="BS18" i="10"/>
  <c r="AS19" i="10"/>
  <c r="AS20" i="10" s="1"/>
  <c r="AS21" i="10" s="1"/>
  <c r="AS22" i="10" s="1"/>
  <c r="AS23" i="10" s="1"/>
  <c r="AS24" i="10" s="1"/>
  <c r="AS25" i="10" s="1"/>
  <c r="AS26" i="10" s="1"/>
  <c r="AS27" i="10" s="1"/>
  <c r="AS28" i="10" s="1"/>
  <c r="AS29" i="10" s="1"/>
  <c r="AS30" i="10" s="1"/>
  <c r="AS31" i="10" s="1"/>
  <c r="AS32" i="10" s="1"/>
  <c r="AS33" i="10" s="1"/>
  <c r="AS34" i="10" s="1"/>
  <c r="AS35" i="10" s="1"/>
  <c r="AS36" i="10" s="1"/>
  <c r="AS37" i="10" s="1"/>
  <c r="AS38" i="10" s="1"/>
  <c r="AS39" i="10" s="1"/>
  <c r="AS40" i="10" s="1"/>
  <c r="AS41" i="10" s="1"/>
  <c r="AS42" i="10" s="1"/>
  <c r="AS43" i="10" s="1"/>
  <c r="AS44" i="10" s="1"/>
  <c r="AS45" i="10" s="1"/>
  <c r="AS46" i="10" s="1"/>
  <c r="AS47" i="10" s="1"/>
  <c r="AS48" i="10" s="1"/>
  <c r="AS49" i="10" s="1"/>
  <c r="AS50" i="10" s="1"/>
  <c r="AS51" i="10" s="1"/>
  <c r="AS52" i="10" s="1"/>
  <c r="AS53" i="10" s="1"/>
  <c r="AS54" i="10" s="1"/>
  <c r="AS55" i="10" s="1"/>
  <c r="AS56" i="10" s="1"/>
  <c r="AS57" i="10" s="1"/>
  <c r="AS58" i="10" s="1"/>
  <c r="AS59" i="10" s="1"/>
  <c r="AS60" i="10" s="1"/>
  <c r="AS61" i="10" s="1"/>
  <c r="AS62" i="10" s="1"/>
  <c r="AS63" i="10" s="1"/>
  <c r="AS64" i="10" s="1"/>
  <c r="AS65" i="10" s="1"/>
  <c r="AS66" i="10" s="1"/>
  <c r="AS67" i="10" s="1"/>
  <c r="AS68" i="10" s="1"/>
  <c r="AS69" i="10" s="1"/>
  <c r="AS70" i="10" s="1"/>
  <c r="AS71" i="10" s="1"/>
  <c r="AS72" i="10" s="1"/>
  <c r="AS73" i="10" s="1"/>
  <c r="AS74" i="10" s="1"/>
  <c r="AS75" i="10" s="1"/>
  <c r="AS76" i="10" s="1"/>
  <c r="AS77" i="10" s="1"/>
  <c r="AS78" i="10" s="1"/>
  <c r="AS79" i="10" s="1"/>
  <c r="AS80" i="10" s="1"/>
  <c r="AS81" i="10" s="1"/>
  <c r="AS82" i="10" s="1"/>
  <c r="AS83" i="10" s="1"/>
  <c r="AS84" i="10" s="1"/>
  <c r="AS85" i="10" s="1"/>
  <c r="AS86" i="10" s="1"/>
  <c r="AS87" i="10" s="1"/>
  <c r="AS88" i="10" s="1"/>
  <c r="AS89" i="10" s="1"/>
  <c r="AS90" i="10" s="1"/>
  <c r="AS91" i="10" s="1"/>
  <c r="AS92" i="10" s="1"/>
  <c r="AS93" i="10" s="1"/>
  <c r="AS94" i="10" s="1"/>
  <c r="AS95" i="10" s="1"/>
  <c r="AS96" i="10" s="1"/>
  <c r="AS97" i="10" s="1"/>
  <c r="AS98" i="10" s="1"/>
  <c r="AS99" i="10" s="1"/>
  <c r="AS100" i="10" s="1"/>
  <c r="AS101" i="10" s="1"/>
  <c r="AS102" i="10" s="1"/>
  <c r="AS103" i="10" s="1"/>
  <c r="BO18" i="10"/>
  <c r="AP15" i="10"/>
  <c r="BL15" i="10" s="1"/>
  <c r="BM15" i="10"/>
  <c r="BT15" i="10"/>
  <c r="BJ14" i="10"/>
  <c r="BN14" i="10"/>
  <c r="AO15" i="10"/>
  <c r="BK15" i="10" s="1"/>
  <c r="AR15" i="10"/>
  <c r="AN15" i="10" s="1"/>
  <c r="BJ15" i="10" l="1"/>
  <c r="BN15" i="10"/>
  <c r="BR15" i="10"/>
  <c r="AT16" i="10"/>
  <c r="AQ16" i="10"/>
  <c r="BM16" i="10" l="1"/>
  <c r="BP16" i="10"/>
  <c r="AQ17" i="10"/>
  <c r="BM17" i="10" s="1"/>
  <c r="AP16" i="10"/>
  <c r="AX16" i="10"/>
  <c r="AV16" i="10" s="1"/>
  <c r="AT17" i="10"/>
  <c r="BP17" i="10" s="1"/>
  <c r="AR16" i="10"/>
  <c r="AN16" i="10" l="1"/>
  <c r="BN16" i="10"/>
  <c r="AO16" i="10"/>
  <c r="BT16" i="10"/>
  <c r="BL16" i="10"/>
  <c r="AT18" i="10"/>
  <c r="AR17" i="10"/>
  <c r="BN17" i="10" s="1"/>
  <c r="AX17" i="10"/>
  <c r="AQ18" i="10"/>
  <c r="AP17" i="10"/>
  <c r="BL17" i="10" s="1"/>
  <c r="BM18" i="10" l="1"/>
  <c r="F37" i="16"/>
  <c r="BP18" i="10"/>
  <c r="I37" i="16"/>
  <c r="AV17" i="10"/>
  <c r="BR17" i="10" s="1"/>
  <c r="BT17" i="10"/>
  <c r="BR16" i="10"/>
  <c r="BK16" i="10"/>
  <c r="AQ19" i="10"/>
  <c r="AP18" i="10"/>
  <c r="AX18" i="10"/>
  <c r="AO17" i="10"/>
  <c r="BK17" i="10" s="1"/>
  <c r="AT19" i="10"/>
  <c r="AR18" i="10"/>
  <c r="BL18" i="10" l="1"/>
  <c r="E37" i="16"/>
  <c r="BN18" i="10"/>
  <c r="G37" i="16"/>
  <c r="BT18" i="10"/>
  <c r="M37" i="16"/>
  <c r="AN17" i="10"/>
  <c r="BJ17" i="10" s="1"/>
  <c r="AO18" i="10"/>
  <c r="AV18" i="10"/>
  <c r="K37" i="16" s="1"/>
  <c r="BJ16" i="10"/>
  <c r="AQ20" i="10"/>
  <c r="AP19" i="10"/>
  <c r="AT20" i="10"/>
  <c r="AR19" i="10"/>
  <c r="AX19" i="10"/>
  <c r="BK18" i="10" l="1"/>
  <c r="D37" i="16"/>
  <c r="AN18" i="10"/>
  <c r="BR18" i="10"/>
  <c r="AO19" i="10"/>
  <c r="AV19" i="10"/>
  <c r="AN19" i="10" s="1"/>
  <c r="AX20" i="10"/>
  <c r="AT21" i="10"/>
  <c r="AR20" i="10"/>
  <c r="AQ21" i="10"/>
  <c r="AP20" i="10"/>
  <c r="BJ18" i="10" l="1"/>
  <c r="C37" i="16"/>
  <c r="AO20" i="10"/>
  <c r="AV20" i="10"/>
  <c r="AN20" i="10" s="1"/>
  <c r="AQ22" i="10"/>
  <c r="AP21" i="10"/>
  <c r="AT22" i="10"/>
  <c r="AR21" i="10"/>
  <c r="AX21" i="10"/>
  <c r="AV21" i="10" s="1"/>
  <c r="AN21" i="10" l="1"/>
  <c r="AX22" i="10"/>
  <c r="AO21" i="10"/>
  <c r="AT23" i="10"/>
  <c r="AR22" i="10"/>
  <c r="AQ23" i="10"/>
  <c r="AP22" i="10"/>
  <c r="AO22" i="10" l="1"/>
  <c r="AV22" i="10"/>
  <c r="AN22" i="10" s="1"/>
  <c r="AQ24" i="10"/>
  <c r="AP23" i="10"/>
  <c r="AX23" i="10"/>
  <c r="AT24" i="10"/>
  <c r="AR23" i="10"/>
  <c r="AO23" i="10" l="1"/>
  <c r="AV23" i="10"/>
  <c r="AN23" i="10" s="1"/>
  <c r="AT25" i="10"/>
  <c r="AR24" i="10"/>
  <c r="AX24" i="10"/>
  <c r="AV24" i="10" s="1"/>
  <c r="AQ25" i="10"/>
  <c r="AP24" i="10"/>
  <c r="AN24" i="10" l="1"/>
  <c r="AQ26" i="10"/>
  <c r="AP25" i="10"/>
  <c r="AX25" i="10"/>
  <c r="AO24" i="10"/>
  <c r="AT26" i="10"/>
  <c r="AR25" i="10"/>
  <c r="AO25" i="10" l="1"/>
  <c r="AV25" i="10"/>
  <c r="AN25" i="10" s="1"/>
  <c r="AX26" i="10"/>
  <c r="AT27" i="10"/>
  <c r="AR26" i="10"/>
  <c r="AQ27" i="10"/>
  <c r="AP26" i="10"/>
  <c r="AO26" i="10" l="1"/>
  <c r="AV26" i="10"/>
  <c r="AN26" i="10" s="1"/>
  <c r="AT28" i="10"/>
  <c r="AR27" i="10"/>
  <c r="AX27" i="10"/>
  <c r="AV27" i="10" s="1"/>
  <c r="AQ28" i="10"/>
  <c r="AP27" i="10"/>
  <c r="AN27" i="10" l="1"/>
  <c r="AQ29" i="10"/>
  <c r="AP28" i="10"/>
  <c r="AX28" i="10"/>
  <c r="AO27" i="10"/>
  <c r="AT29" i="10"/>
  <c r="AR28" i="10"/>
  <c r="AO28" i="10" l="1"/>
  <c r="AV28" i="10"/>
  <c r="AN28" i="10" s="1"/>
  <c r="AT30" i="10"/>
  <c r="AR29" i="10"/>
  <c r="AX29" i="10"/>
  <c r="AV29" i="10" s="1"/>
  <c r="AQ30" i="10"/>
  <c r="AP29" i="10"/>
  <c r="AN29" i="10" l="1"/>
  <c r="AX30" i="10"/>
  <c r="AQ31" i="10"/>
  <c r="AP30" i="10"/>
  <c r="AO29" i="10"/>
  <c r="AT31" i="10"/>
  <c r="AR30" i="10"/>
  <c r="AO30" i="10" l="1"/>
  <c r="AV30" i="10"/>
  <c r="AN30" i="10" s="1"/>
  <c r="AT32" i="10"/>
  <c r="AR31" i="10"/>
  <c r="AQ32" i="10"/>
  <c r="AP31" i="10"/>
  <c r="AX31" i="10"/>
  <c r="AV31" i="10" s="1"/>
  <c r="AN31" i="10" l="1"/>
  <c r="AQ33" i="10"/>
  <c r="AP32" i="10"/>
  <c r="AX32" i="10"/>
  <c r="AO31" i="10"/>
  <c r="AT33" i="10"/>
  <c r="AR32" i="10"/>
  <c r="AO32" i="10" l="1"/>
  <c r="AV32" i="10"/>
  <c r="AN32" i="10" s="1"/>
  <c r="AT34" i="10"/>
  <c r="AR33" i="10"/>
  <c r="AX33" i="10"/>
  <c r="AV33" i="10" s="1"/>
  <c r="AQ34" i="10"/>
  <c r="AP33" i="10"/>
  <c r="AN33" i="10" l="1"/>
  <c r="AX34" i="10"/>
  <c r="AQ35" i="10"/>
  <c r="AP34" i="10"/>
  <c r="AO33" i="10"/>
  <c r="AT35" i="10"/>
  <c r="AR34" i="10"/>
  <c r="AO34" i="10" l="1"/>
  <c r="AV34" i="10"/>
  <c r="AN34" i="10" s="1"/>
  <c r="AT36" i="10"/>
  <c r="AR35" i="10"/>
  <c r="AQ36" i="10"/>
  <c r="AP35" i="10"/>
  <c r="AX35" i="10"/>
  <c r="AV35" i="10" s="1"/>
  <c r="AN35" i="10" l="1"/>
  <c r="AX36" i="10"/>
  <c r="AQ37" i="10"/>
  <c r="AP36" i="10"/>
  <c r="AO35" i="10"/>
  <c r="AT37" i="10"/>
  <c r="AR36" i="10"/>
  <c r="AO36" i="10" l="1"/>
  <c r="AV36" i="10"/>
  <c r="AN36" i="10" s="1"/>
  <c r="AQ38" i="10"/>
  <c r="AP37" i="10"/>
  <c r="AT38" i="10"/>
  <c r="AR37" i="10"/>
  <c r="AX37" i="10"/>
  <c r="AV37" i="10" s="1"/>
  <c r="AN37" i="10" l="1"/>
  <c r="AX38" i="10"/>
  <c r="AO37" i="10"/>
  <c r="AT39" i="10"/>
  <c r="AR38" i="10"/>
  <c r="AQ39" i="10"/>
  <c r="AP38" i="10"/>
  <c r="AO38" i="10" l="1"/>
  <c r="AV38" i="10"/>
  <c r="AN38" i="10" s="1"/>
  <c r="AQ40" i="10"/>
  <c r="AP39" i="10"/>
  <c r="AT40" i="10"/>
  <c r="AR39" i="10"/>
  <c r="AX39" i="10"/>
  <c r="AV39" i="10" s="1"/>
  <c r="AN39" i="10" l="1"/>
  <c r="AT41" i="10"/>
  <c r="AR40" i="10"/>
  <c r="AX40" i="10"/>
  <c r="AV40" i="10" s="1"/>
  <c r="AO39" i="10"/>
  <c r="AQ41" i="10"/>
  <c r="AP40" i="10"/>
  <c r="AN40" i="10" l="1"/>
  <c r="AX41" i="10"/>
  <c r="AQ42" i="10"/>
  <c r="AP41" i="10"/>
  <c r="AO40" i="10"/>
  <c r="AT42" i="10"/>
  <c r="AR41" i="10"/>
  <c r="AO41" i="10" l="1"/>
  <c r="AV41" i="10"/>
  <c r="AN41" i="10" s="1"/>
  <c r="AT43" i="10"/>
  <c r="AR42" i="10"/>
  <c r="AQ43" i="10"/>
  <c r="AP42" i="10"/>
  <c r="AX42" i="10"/>
  <c r="AV42" i="10" s="1"/>
  <c r="AN42" i="10" l="1"/>
  <c r="AQ44" i="10"/>
  <c r="AP43" i="10"/>
  <c r="AX43" i="10"/>
  <c r="AO42" i="10"/>
  <c r="AT44" i="10"/>
  <c r="AR43" i="10"/>
  <c r="AO43" i="10" l="1"/>
  <c r="AV43" i="10"/>
  <c r="AN43" i="10" s="1"/>
  <c r="AT45" i="10"/>
  <c r="AR44" i="10"/>
  <c r="AX44" i="10"/>
  <c r="AV44" i="10" s="1"/>
  <c r="AQ45" i="10"/>
  <c r="AP44" i="10"/>
  <c r="AN44" i="10" l="1"/>
  <c r="AX45" i="10"/>
  <c r="AQ46" i="10"/>
  <c r="AP45" i="10"/>
  <c r="AO44" i="10"/>
  <c r="AT46" i="10"/>
  <c r="AR45" i="10"/>
  <c r="AO45" i="10" l="1"/>
  <c r="AV45" i="10"/>
  <c r="AN45" i="10" s="1"/>
  <c r="AT47" i="10"/>
  <c r="AR46" i="10"/>
  <c r="AQ47" i="10"/>
  <c r="AP46" i="10"/>
  <c r="AX46" i="10"/>
  <c r="AV46" i="10" s="1"/>
  <c r="AN46" i="10" l="1"/>
  <c r="AX47" i="10"/>
  <c r="AQ48" i="10"/>
  <c r="AP47" i="10"/>
  <c r="AO46" i="10"/>
  <c r="AT48" i="10"/>
  <c r="AR47" i="10"/>
  <c r="AO47" i="10" l="1"/>
  <c r="AV47" i="10"/>
  <c r="AN47" i="10" s="1"/>
  <c r="AT49" i="10"/>
  <c r="AR48" i="10"/>
  <c r="AQ49" i="10"/>
  <c r="AP48" i="10"/>
  <c r="AX48" i="10"/>
  <c r="AV48" i="10" s="1"/>
  <c r="AN48" i="10" l="1"/>
  <c r="AX49" i="10"/>
  <c r="AQ50" i="10"/>
  <c r="AP49" i="10"/>
  <c r="AO48" i="10"/>
  <c r="AT50" i="10"/>
  <c r="AR49" i="10"/>
  <c r="AO49" i="10" l="1"/>
  <c r="AV49" i="10"/>
  <c r="AN49" i="10" s="1"/>
  <c r="AT51" i="10"/>
  <c r="AR50" i="10"/>
  <c r="AQ51" i="10"/>
  <c r="AP50" i="10"/>
  <c r="AX50" i="10"/>
  <c r="AV50" i="10" s="1"/>
  <c r="AN50" i="10" l="1"/>
  <c r="AX51" i="10"/>
  <c r="AQ52" i="10"/>
  <c r="AP51" i="10"/>
  <c r="AO50" i="10"/>
  <c r="AT52" i="10"/>
  <c r="AR51" i="10"/>
  <c r="AO51" i="10" l="1"/>
  <c r="AV51" i="10"/>
  <c r="AN51" i="10" s="1"/>
  <c r="AQ53" i="10"/>
  <c r="AP52" i="10"/>
  <c r="AX52" i="10"/>
  <c r="AT53" i="10"/>
  <c r="AR52" i="10"/>
  <c r="AO52" i="10" l="1"/>
  <c r="AV52" i="10"/>
  <c r="AN52" i="10" s="1"/>
  <c r="AT54" i="10"/>
  <c r="AR53" i="10"/>
  <c r="AX53" i="10"/>
  <c r="AV53" i="10" s="1"/>
  <c r="AQ54" i="10"/>
  <c r="AP53" i="10"/>
  <c r="AN53" i="10" l="1"/>
  <c r="AQ55" i="10"/>
  <c r="AP54" i="10"/>
  <c r="AT55" i="10"/>
  <c r="AR54" i="10"/>
  <c r="AX54" i="10"/>
  <c r="AV54" i="10" s="1"/>
  <c r="AO53" i="10"/>
  <c r="AN54" i="10" l="1"/>
  <c r="AX55" i="10"/>
  <c r="AO54" i="10"/>
  <c r="AT56" i="10"/>
  <c r="AR55" i="10"/>
  <c r="AQ56" i="10"/>
  <c r="AP55" i="10"/>
  <c r="AO55" i="10" l="1"/>
  <c r="AV55" i="10"/>
  <c r="AN55" i="10" s="1"/>
  <c r="AQ57" i="10"/>
  <c r="AP56" i="10"/>
  <c r="AT57" i="10"/>
  <c r="AR56" i="10"/>
  <c r="AX56" i="10"/>
  <c r="AV56" i="10" s="1"/>
  <c r="AN56" i="10" l="1"/>
  <c r="AX57" i="10"/>
  <c r="AO56" i="10"/>
  <c r="AT58" i="10"/>
  <c r="AR57" i="10"/>
  <c r="AQ58" i="10"/>
  <c r="AP57" i="10"/>
  <c r="AO57" i="10" l="1"/>
  <c r="AV57" i="10"/>
  <c r="AN57" i="10" s="1"/>
  <c r="AQ59" i="10"/>
  <c r="AP58" i="10"/>
  <c r="AT59" i="10"/>
  <c r="AR58" i="10"/>
  <c r="AX58" i="10"/>
  <c r="AV58" i="10" s="1"/>
  <c r="AN58" i="10" l="1"/>
  <c r="AX59" i="10"/>
  <c r="AQ60" i="10"/>
  <c r="AP59" i="10"/>
  <c r="AO58" i="10"/>
  <c r="AT60" i="10"/>
  <c r="AR59" i="10"/>
  <c r="AO59" i="10" l="1"/>
  <c r="AV59" i="10"/>
  <c r="AN59" i="10" s="1"/>
  <c r="AT61" i="10"/>
  <c r="AR60" i="10"/>
  <c r="AQ61" i="10"/>
  <c r="AP60" i="10"/>
  <c r="AX60" i="10"/>
  <c r="AV60" i="10" s="1"/>
  <c r="AN60" i="10" l="1"/>
  <c r="AX61" i="10"/>
  <c r="AQ62" i="10"/>
  <c r="AP61" i="10"/>
  <c r="AO60" i="10"/>
  <c r="AT62" i="10"/>
  <c r="AR61" i="10"/>
  <c r="AO61" i="10" l="1"/>
  <c r="AV61" i="10"/>
  <c r="AN61" i="10" s="1"/>
  <c r="AT63" i="10"/>
  <c r="AR62" i="10"/>
  <c r="AQ63" i="10"/>
  <c r="AP62" i="10"/>
  <c r="AX62" i="10"/>
  <c r="AV62" i="10" s="1"/>
  <c r="AN62" i="10" l="1"/>
  <c r="AX63" i="10"/>
  <c r="AQ64" i="10"/>
  <c r="AP63" i="10"/>
  <c r="AO62" i="10"/>
  <c r="AT64" i="10"/>
  <c r="AR63" i="10"/>
  <c r="AO63" i="10" l="1"/>
  <c r="AV63" i="10"/>
  <c r="AN63" i="10" s="1"/>
  <c r="AT65" i="10"/>
  <c r="AR64" i="10"/>
  <c r="AQ65" i="10"/>
  <c r="AP64" i="10"/>
  <c r="AX64" i="10"/>
  <c r="AV64" i="10" s="1"/>
  <c r="AN64" i="10" l="1"/>
  <c r="AX65" i="10"/>
  <c r="AQ66" i="10"/>
  <c r="AP65" i="10"/>
  <c r="AO64" i="10"/>
  <c r="AT66" i="10"/>
  <c r="AR65" i="10"/>
  <c r="AO65" i="10" l="1"/>
  <c r="AV65" i="10"/>
  <c r="AN65" i="10" s="1"/>
  <c r="AT67" i="10"/>
  <c r="AR66" i="10"/>
  <c r="AQ67" i="10"/>
  <c r="AP66" i="10"/>
  <c r="AX66" i="10"/>
  <c r="AV66" i="10" s="1"/>
  <c r="AN66" i="10" l="1"/>
  <c r="AX67" i="10"/>
  <c r="AQ68" i="10"/>
  <c r="AP67" i="10"/>
  <c r="AO66" i="10"/>
  <c r="AT68" i="10"/>
  <c r="AR67" i="10"/>
  <c r="AO67" i="10" l="1"/>
  <c r="AV67" i="10"/>
  <c r="AN67" i="10" s="1"/>
  <c r="AT69" i="10"/>
  <c r="AR68" i="10"/>
  <c r="AQ69" i="10"/>
  <c r="AP68" i="10"/>
  <c r="AX68" i="10"/>
  <c r="AV68" i="10" s="1"/>
  <c r="AN68" i="10" l="1"/>
  <c r="AX69" i="10"/>
  <c r="AQ70" i="10"/>
  <c r="AP69" i="10"/>
  <c r="AO68" i="10"/>
  <c r="AT70" i="10"/>
  <c r="AR69" i="10"/>
  <c r="AO69" i="10" l="1"/>
  <c r="AV69" i="10"/>
  <c r="AN69" i="10" s="1"/>
  <c r="AT71" i="10"/>
  <c r="AR70" i="10"/>
  <c r="AQ71" i="10"/>
  <c r="AP70" i="10"/>
  <c r="AX70" i="10"/>
  <c r="AV70" i="10" s="1"/>
  <c r="AN70" i="10" l="1"/>
  <c r="AQ72" i="10"/>
  <c r="AP71" i="10"/>
  <c r="AX71" i="10"/>
  <c r="AO70" i="10"/>
  <c r="AT72" i="10"/>
  <c r="AR71" i="10"/>
  <c r="AO71" i="10" l="1"/>
  <c r="AV71" i="10"/>
  <c r="AN71" i="10" s="1"/>
  <c r="AT73" i="10"/>
  <c r="AR72" i="10"/>
  <c r="AX72" i="10"/>
  <c r="AV72" i="10" s="1"/>
  <c r="AQ73" i="10"/>
  <c r="AP72" i="10"/>
  <c r="AN72" i="10" l="1"/>
  <c r="AX73" i="10"/>
  <c r="AQ74" i="10"/>
  <c r="AP73" i="10"/>
  <c r="AO72" i="10"/>
  <c r="AT74" i="10"/>
  <c r="AR73" i="10"/>
  <c r="AO73" i="10" l="1"/>
  <c r="AV73" i="10"/>
  <c r="AN73" i="10" s="1"/>
  <c r="AT75" i="10"/>
  <c r="AR74" i="10"/>
  <c r="AQ75" i="10"/>
  <c r="AP74" i="10"/>
  <c r="AX74" i="10"/>
  <c r="AO74" i="10" l="1"/>
  <c r="AV74" i="10"/>
  <c r="AN74" i="10" s="1"/>
  <c r="AQ76" i="10"/>
  <c r="AP75" i="10"/>
  <c r="AX75" i="10"/>
  <c r="AT76" i="10"/>
  <c r="AR75" i="10"/>
  <c r="AO75" i="10" l="1"/>
  <c r="AV75" i="10"/>
  <c r="AN75" i="10" s="1"/>
  <c r="AT77" i="10"/>
  <c r="AR76" i="10"/>
  <c r="AX76" i="10"/>
  <c r="AV76" i="10" s="1"/>
  <c r="AQ77" i="10"/>
  <c r="AP76" i="10"/>
  <c r="AN76" i="10" l="1"/>
  <c r="AQ78" i="10"/>
  <c r="AP77" i="10"/>
  <c r="AX77" i="10"/>
  <c r="AO76" i="10"/>
  <c r="AT78" i="10"/>
  <c r="AR77" i="10"/>
  <c r="AO77" i="10" l="1"/>
  <c r="AV77" i="10"/>
  <c r="AN77" i="10" s="1"/>
  <c r="AT79" i="10"/>
  <c r="AR78" i="10"/>
  <c r="AX78" i="10"/>
  <c r="AV78" i="10" s="1"/>
  <c r="AQ79" i="10"/>
  <c r="AP78" i="10"/>
  <c r="AN78" i="10" l="1"/>
  <c r="AX79" i="10"/>
  <c r="AQ80" i="10"/>
  <c r="AP79" i="10"/>
  <c r="AO78" i="10"/>
  <c r="AT80" i="10"/>
  <c r="AR79" i="10"/>
  <c r="AO79" i="10" l="1"/>
  <c r="AV79" i="10"/>
  <c r="AN79" i="10" s="1"/>
  <c r="AQ81" i="10"/>
  <c r="AP80" i="10"/>
  <c r="AT81" i="10"/>
  <c r="AR80" i="10"/>
  <c r="AX80" i="10"/>
  <c r="AV80" i="10" s="1"/>
  <c r="AN80" i="10" l="1"/>
  <c r="AT82" i="10"/>
  <c r="AR81" i="10"/>
  <c r="AX81" i="10"/>
  <c r="AV81" i="10" s="1"/>
  <c r="AO80" i="10"/>
  <c r="AQ82" i="10"/>
  <c r="AP81" i="10"/>
  <c r="AN81" i="10" l="1"/>
  <c r="AQ83" i="10"/>
  <c r="AP82" i="10"/>
  <c r="AX82" i="10"/>
  <c r="AO81" i="10"/>
  <c r="AT83" i="10"/>
  <c r="AR82" i="10"/>
  <c r="AO82" i="10" l="1"/>
  <c r="AV82" i="10"/>
  <c r="AN82" i="10" s="1"/>
  <c r="AT84" i="10"/>
  <c r="AR83" i="10"/>
  <c r="AX83" i="10"/>
  <c r="AQ84" i="10"/>
  <c r="AP83" i="10"/>
  <c r="AO83" i="10" l="1"/>
  <c r="AV83" i="10"/>
  <c r="AN83" i="10" s="1"/>
  <c r="AQ85" i="10"/>
  <c r="AP84" i="10"/>
  <c r="AX84" i="10"/>
  <c r="AT85" i="10"/>
  <c r="AR84" i="10"/>
  <c r="AO84" i="10" l="1"/>
  <c r="AV84" i="10"/>
  <c r="AN84" i="10" s="1"/>
  <c r="AT86" i="10"/>
  <c r="AR85" i="10"/>
  <c r="AX85" i="10"/>
  <c r="AV85" i="10" s="1"/>
  <c r="AQ86" i="10"/>
  <c r="AP85" i="10"/>
  <c r="AN85" i="10" l="1"/>
  <c r="AQ87" i="10"/>
  <c r="AP86" i="10"/>
  <c r="AX86" i="10"/>
  <c r="AO85" i="10"/>
  <c r="AT87" i="10"/>
  <c r="AR86" i="10"/>
  <c r="AO86" i="10" l="1"/>
  <c r="AV86" i="10"/>
  <c r="AN86" i="10" s="1"/>
  <c r="AX87" i="10"/>
  <c r="AT88" i="10"/>
  <c r="AR87" i="10"/>
  <c r="AQ88" i="10"/>
  <c r="AP87" i="10"/>
  <c r="AO87" i="10" l="1"/>
  <c r="AV87" i="10"/>
  <c r="AN87" i="10" s="1"/>
  <c r="AQ89" i="10"/>
  <c r="AP88" i="10"/>
  <c r="AT89" i="10"/>
  <c r="AR88" i="10"/>
  <c r="AX88" i="10"/>
  <c r="AV88" i="10" s="1"/>
  <c r="AN88" i="10" l="1"/>
  <c r="AX89" i="10"/>
  <c r="AO88" i="10"/>
  <c r="AT90" i="10"/>
  <c r="AR89" i="10"/>
  <c r="AQ90" i="10"/>
  <c r="AP89" i="10"/>
  <c r="AO89" i="10" l="1"/>
  <c r="AV89" i="10"/>
  <c r="AN89" i="10" s="1"/>
  <c r="AQ91" i="10"/>
  <c r="AP90" i="10"/>
  <c r="AT91" i="10"/>
  <c r="AR90" i="10"/>
  <c r="AX90" i="10"/>
  <c r="AV90" i="10" s="1"/>
  <c r="AN90" i="10" l="1"/>
  <c r="AX91" i="10"/>
  <c r="AO90" i="10"/>
  <c r="AT92" i="10"/>
  <c r="AR91" i="10"/>
  <c r="AQ92" i="10"/>
  <c r="AP91" i="10"/>
  <c r="AO91" i="10" l="1"/>
  <c r="AV91" i="10"/>
  <c r="AN91" i="10" s="1"/>
  <c r="AQ93" i="10"/>
  <c r="AP92" i="10"/>
  <c r="AT93" i="10"/>
  <c r="AR92" i="10"/>
  <c r="AX92" i="10"/>
  <c r="AV92" i="10" s="1"/>
  <c r="AN92" i="10" l="1"/>
  <c r="AX93" i="10"/>
  <c r="AO92" i="10"/>
  <c r="AT94" i="10"/>
  <c r="AR93" i="10"/>
  <c r="AQ94" i="10"/>
  <c r="AP93" i="10"/>
  <c r="AO93" i="10" l="1"/>
  <c r="AV93" i="10"/>
  <c r="AN93" i="10" s="1"/>
  <c r="AQ95" i="10"/>
  <c r="AP94" i="10"/>
  <c r="AX94" i="10"/>
  <c r="AT95" i="10"/>
  <c r="AR94" i="10"/>
  <c r="AO94" i="10" l="1"/>
  <c r="AV94" i="10"/>
  <c r="AN94" i="10" s="1"/>
  <c r="AX95" i="10"/>
  <c r="AT96" i="10"/>
  <c r="AR95" i="10"/>
  <c r="AQ96" i="10"/>
  <c r="AP95" i="10"/>
  <c r="AO95" i="10" l="1"/>
  <c r="AV95" i="10"/>
  <c r="AN95" i="10" s="1"/>
  <c r="AQ97" i="10"/>
  <c r="AP96" i="10"/>
  <c r="AT97" i="10"/>
  <c r="AR96" i="10"/>
  <c r="AX96" i="10"/>
  <c r="AV96" i="10" s="1"/>
  <c r="AN96" i="10" l="1"/>
  <c r="AX97" i="10"/>
  <c r="AO96" i="10"/>
  <c r="AT98" i="10"/>
  <c r="AR97" i="10"/>
  <c r="AQ98" i="10"/>
  <c r="AP97" i="10"/>
  <c r="AO97" i="10" l="1"/>
  <c r="AV97" i="10"/>
  <c r="AN97" i="10" s="1"/>
  <c r="AQ99" i="10"/>
  <c r="AP98" i="10"/>
  <c r="AT99" i="10"/>
  <c r="AR98" i="10"/>
  <c r="AX98" i="10"/>
  <c r="AV98" i="10" s="1"/>
  <c r="AN98" i="10" l="1"/>
  <c r="AX99" i="10"/>
  <c r="AO98" i="10"/>
  <c r="AT100" i="10"/>
  <c r="AR99" i="10"/>
  <c r="AQ100" i="10"/>
  <c r="AP99" i="10"/>
  <c r="AO99" i="10" l="1"/>
  <c r="AV99" i="10"/>
  <c r="AN99" i="10" s="1"/>
  <c r="AQ101" i="10"/>
  <c r="AP100" i="10"/>
  <c r="AT101" i="10"/>
  <c r="AR100" i="10"/>
  <c r="AX100" i="10"/>
  <c r="AV100" i="10" s="1"/>
  <c r="AN100" i="10" l="1"/>
  <c r="AX101" i="10"/>
  <c r="AO100" i="10"/>
  <c r="AT102" i="10"/>
  <c r="AR101" i="10"/>
  <c r="AQ102" i="10"/>
  <c r="AP101" i="10"/>
  <c r="AO101" i="10" l="1"/>
  <c r="AV101" i="10"/>
  <c r="AN101" i="10" s="1"/>
  <c r="AQ103" i="10"/>
  <c r="AP103" i="10" s="1"/>
  <c r="AP102" i="10"/>
  <c r="AT103" i="10"/>
  <c r="AR102" i="10"/>
  <c r="AX102" i="10"/>
  <c r="AV102" i="10" s="1"/>
  <c r="AN102" i="10" l="1"/>
  <c r="AX103" i="10"/>
  <c r="AV103" i="10" s="1"/>
  <c r="AO102" i="10"/>
  <c r="AR103" i="10"/>
  <c r="AN103" i="10" l="1"/>
  <c r="AO10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240FF5-D7A3-40D0-B36A-EFAA58CEFDAE}" keepAlive="1" name="クエリ - CurrentSettlement" description="ブック内の 'CurrentSettlement' クエリへの接続です。" type="5" refreshedVersion="8" background="1" saveData="1">
    <dbPr connection="Provider=Microsoft.Mashup.OleDb.1;Data Source=$Workbook$;Location=CurrentSettlement;Extended Properties=&quot;&quot;" command="SELECT * FROM [CurrentSettlement]"/>
  </connection>
  <connection id="2" xr16:uid="{1244F379-53F7-41A9-9FD4-7FA7F8496596}" keepAlive="1" name="クエリ - TradingHistory" description="ブック内の 'TradingHistory' クエリへの接続です。" type="5" refreshedVersion="8" background="1" saveData="1">
    <dbPr connection="Provider=Microsoft.Mashup.OleDb.1;Data Source=$Workbook$;Location=TradingHistory;Extended Properties=&quot;&quot;" command="SELECT * FROM [TradingHisto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<sst xmlns="http://schemas.openxmlformats.org/spreadsheetml/2006/main" count="300" uniqueCount="99">
  <si>
    <t>株数</t>
    <rPh sb="0" eb="2">
      <t>カブスウ</t>
    </rPh>
    <phoneticPr fontId="1"/>
  </si>
  <si>
    <t>前日までのエントリー</t>
    <rPh sb="0" eb="2">
      <t>ゼンジツ</t>
    </rPh>
    <phoneticPr fontId="1"/>
  </si>
  <si>
    <t>目標エントリー</t>
    <rPh sb="0" eb="2">
      <t>モクヒョウ</t>
    </rPh>
    <phoneticPr fontId="1"/>
  </si>
  <si>
    <t>エントリー残</t>
    <rPh sb="5" eb="6">
      <t>ザン</t>
    </rPh>
    <phoneticPr fontId="1"/>
  </si>
  <si>
    <t>受渡日</t>
  </si>
  <si>
    <t>約定日</t>
  </si>
  <si>
    <t>銘柄コード</t>
  </si>
  <si>
    <t>銘柄名</t>
  </si>
  <si>
    <t>口座区分</t>
  </si>
  <si>
    <t>預り区分</t>
  </si>
  <si>
    <t>市場</t>
  </si>
  <si>
    <t>売買</t>
  </si>
  <si>
    <t>商品区分</t>
  </si>
  <si>
    <t>取引区分</t>
  </si>
  <si>
    <t>約定数量</t>
  </si>
  <si>
    <t>約定単価</t>
  </si>
  <si>
    <t>約定代金</t>
  </si>
  <si>
    <t>手数料（税込）</t>
  </si>
  <si>
    <t>受渡金額</t>
  </si>
  <si>
    <t>建市場</t>
  </si>
  <si>
    <t>建日</t>
  </si>
  <si>
    <t>建単価</t>
  </si>
  <si>
    <t>建手数料（税込）</t>
  </si>
  <si>
    <t>管理費（税込）</t>
  </si>
  <si>
    <t>支払利息</t>
  </si>
  <si>
    <t>受取利息</t>
  </si>
  <si>
    <t>名義書換料（税込）</t>
  </si>
  <si>
    <t>実現損益</t>
  </si>
  <si>
    <t>税引前金額</t>
  </si>
  <si>
    <t>所得税</t>
  </si>
  <si>
    <t>地方税</t>
  </si>
  <si>
    <t>特定</t>
  </si>
  <si>
    <t>東証</t>
  </si>
  <si>
    <t>株式</t>
  </si>
  <si>
    <t>売</t>
  </si>
  <si>
    <t>返済（一日）</t>
  </si>
  <si>
    <t>三菱重</t>
  </si>
  <si>
    <t>日経レバ</t>
  </si>
  <si>
    <t>フジクラ</t>
  </si>
  <si>
    <t>数量</t>
  </si>
  <si>
    <t>単価</t>
  </si>
  <si>
    <t>現金残高</t>
  </si>
  <si>
    <t>当日の実現損益</t>
    <rPh sb="0" eb="2">
      <t>トウジツ</t>
    </rPh>
    <rPh sb="3" eb="7">
      <t>ジツゲンソンエキ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</si>
  <si>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</si>
  <si>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</si>
  <si>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実績</t>
    <rPh sb="0" eb="2">
      <t>ジッセキ</t>
    </rPh>
    <phoneticPr fontId="1"/>
  </si>
  <si>
    <t>目標</t>
    <rPh sb="0" eb="2">
      <t>モクヒョウ</t>
    </rPh>
    <phoneticPr fontId="1"/>
  </si>
  <si>
    <t>リスク</t>
    <phoneticPr fontId="1"/>
  </si>
  <si>
    <t>リワード</t>
    <phoneticPr fontId="1"/>
  </si>
  <si>
    <t>ロット</t>
    <phoneticPr fontId="1"/>
  </si>
  <si>
    <t/>
  </si>
  <si>
    <t>予定</t>
    <rPh sb="0" eb="2">
      <t>ヨテイ</t>
    </rPh>
    <phoneticPr fontId="1"/>
  </si>
  <si>
    <t>実績</t>
    <rPh sb="0" eb="2">
      <t>ジッセキ</t>
    </rPh>
    <phoneticPr fontId="1"/>
  </si>
  <si>
    <t>差異</t>
    <rPh sb="0" eb="2">
      <t>サイ</t>
    </rPh>
    <phoneticPr fontId="1"/>
  </si>
  <si>
    <t>損益</t>
    <rPh sb="0" eb="2">
      <t>ソンエキ</t>
    </rPh>
    <phoneticPr fontId="1"/>
  </si>
  <si>
    <t>勝率</t>
    <rPh sb="0" eb="2">
      <t>ショウリツ</t>
    </rPh>
    <phoneticPr fontId="1"/>
  </si>
  <si>
    <t>勝数</t>
    <rPh sb="0" eb="1">
      <t>カチ</t>
    </rPh>
    <rPh sb="1" eb="2">
      <t>スウ</t>
    </rPh>
    <phoneticPr fontId="1"/>
  </si>
  <si>
    <t>リワード</t>
    <phoneticPr fontId="1"/>
  </si>
  <si>
    <t>株数</t>
    <rPh sb="0" eb="2">
      <t>カブスウ</t>
    </rPh>
    <phoneticPr fontId="1"/>
  </si>
  <si>
    <t>利益</t>
    <rPh sb="0" eb="2">
      <t>リエキ</t>
    </rPh>
    <phoneticPr fontId="1"/>
  </si>
  <si>
    <t>負数</t>
    <rPh sb="0" eb="1">
      <t>マ</t>
    </rPh>
    <rPh sb="1" eb="2">
      <t>スウ</t>
    </rPh>
    <phoneticPr fontId="1"/>
  </si>
  <si>
    <t>リスク</t>
    <phoneticPr fontId="1"/>
  </si>
  <si>
    <t>損失</t>
    <rPh sb="0" eb="2">
      <t>ソンシツ</t>
    </rPh>
    <phoneticPr fontId="1"/>
  </si>
  <si>
    <t>RRR</t>
    <phoneticPr fontId="1"/>
  </si>
  <si>
    <t>古河電</t>
  </si>
  <si>
    <t>15700</t>
  </si>
  <si>
    <t>70110</t>
  </si>
  <si>
    <t>58010</t>
  </si>
  <si>
    <t>達成日・予定日</t>
    <rPh sb="0" eb="3">
      <t>タッセイビ</t>
    </rPh>
    <rPh sb="4" eb="7">
      <t>ヨテイビ</t>
    </rPh>
    <phoneticPr fontId="1"/>
  </si>
  <si>
    <t>エントリー数</t>
    <rPh sb="5" eb="6">
      <t>スウ</t>
    </rPh>
    <phoneticPr fontId="1"/>
  </si>
  <si>
    <t>目標勝率</t>
    <rPh sb="0" eb="4">
      <t>モクヒョウショウリツ</t>
    </rPh>
    <phoneticPr fontId="1"/>
  </si>
  <si>
    <t>１００エントリーごと</t>
    <phoneticPr fontId="1"/>
  </si>
  <si>
    <t>累積</t>
    <rPh sb="0" eb="2">
      <t>ルイセキ</t>
    </rPh>
    <phoneticPr fontId="1"/>
  </si>
  <si>
    <t>設定</t>
    <rPh sb="0" eb="2">
      <t>セッテイ</t>
    </rPh>
    <phoneticPr fontId="1"/>
  </si>
  <si>
    <t>ファイルの場所</t>
    <rPh sb="5" eb="7">
      <t>バショ</t>
    </rPh>
    <phoneticPr fontId="1"/>
  </si>
  <si>
    <t>ファイル名</t>
    <rPh sb="4" eb="5">
      <t>メイ</t>
    </rPh>
    <phoneticPr fontId="1"/>
  </si>
  <si>
    <t>CurrentSettlement.csv</t>
    <phoneticPr fontId="1"/>
  </si>
  <si>
    <t>パス</t>
    <phoneticPr fontId="1"/>
  </si>
  <si>
    <t>10K_TradingHistory.csv</t>
    <phoneticPr fontId="1"/>
  </si>
  <si>
    <t>松井の「取引履歴」からデータをダウンロード</t>
    <rPh sb="0" eb="2">
      <t>マツイ</t>
    </rPh>
    <rPh sb="4" eb="8">
      <t>トリヒキリレキ</t>
    </rPh>
    <phoneticPr fontId="1"/>
  </si>
  <si>
    <t>①受渡日はノックを始めた日を設定</t>
    <rPh sb="1" eb="4">
      <t>ウケワタシビ</t>
    </rPh>
    <rPh sb="9" eb="10">
      <t>ハジ</t>
    </rPh>
    <rPh sb="14" eb="16">
      <t>セッテイ</t>
    </rPh>
    <phoneticPr fontId="1"/>
  </si>
  <si>
    <t>②取引区分は「返済」を設定</t>
    <rPh sb="1" eb="5">
      <t>トリヒキクブン</t>
    </rPh>
    <rPh sb="7" eb="9">
      <t>ヘンサイ</t>
    </rPh>
    <rPh sb="11" eb="13">
      <t>セッテイ</t>
    </rPh>
    <phoneticPr fontId="1"/>
  </si>
  <si>
    <t>③「実行」をクリックしてデータを更新</t>
    <rPh sb="2" eb="4">
      <t>ジッコウ</t>
    </rPh>
    <rPh sb="16" eb="18">
      <t>コウシン</t>
    </rPh>
    <phoneticPr fontId="1"/>
  </si>
  <si>
    <t>④更新後に「CSV出力」でダウンロードしたファイルをExcelと同じフォルダに「10K_TradingHistory.csv」で保存する</t>
    <rPh sb="1" eb="4">
      <t>コウシンゴ</t>
    </rPh>
    <rPh sb="9" eb="11">
      <t>シュツリョク</t>
    </rPh>
    <rPh sb="32" eb="33">
      <t>オナ</t>
    </rPh>
    <rPh sb="64" eb="66">
      <t>ホゾン</t>
    </rPh>
    <phoneticPr fontId="1"/>
  </si>
  <si>
    <t>開始日</t>
    <rPh sb="0" eb="3">
      <t>カイシビ</t>
    </rPh>
    <phoneticPr fontId="1"/>
  </si>
  <si>
    <t>データの取り込み方</t>
    <rPh sb="4" eb="5">
      <t>ト</t>
    </rPh>
    <rPh sb="6" eb="7">
      <t>コ</t>
    </rPh>
    <rPh sb="8" eb="9">
      <t>カタ</t>
    </rPh>
    <phoneticPr fontId="1"/>
  </si>
  <si>
    <t>松井の「精算表」からデータをダウンロード</t>
    <rPh sb="0" eb="2">
      <t>マツイ</t>
    </rPh>
    <rPh sb="4" eb="7">
      <t>セイサンヒョウ</t>
    </rPh>
    <phoneticPr fontId="1"/>
  </si>
  <si>
    <t>①「CSV出力」をクリックしてデータをダウンロードし、Excelと同じフォルダに「CurrentSettlement.csv」の名前で保存する</t>
    <rPh sb="5" eb="7">
      <t>シュツリョク</t>
    </rPh>
    <rPh sb="33" eb="34">
      <t>オナ</t>
    </rPh>
    <rPh sb="64" eb="66">
      <t>ナマエ</t>
    </rPh>
    <rPh sb="67" eb="69">
      <t>ホゾン</t>
    </rPh>
    <phoneticPr fontId="1"/>
  </si>
  <si>
    <t>一覧シートで100トレードごとに目標設定できます</t>
    <rPh sb="0" eb="2">
      <t>イチラン</t>
    </rPh>
    <rPh sb="16" eb="20">
      <t>モクヒョウセッテイ</t>
    </rPh>
    <phoneticPr fontId="1"/>
  </si>
  <si>
    <t>立てた目標をベンチマークとして実績を測定できます。</t>
    <rPh sb="0" eb="1">
      <t>タ</t>
    </rPh>
    <rPh sb="3" eb="5">
      <t>モクヒョウ</t>
    </rPh>
    <rPh sb="15" eb="17">
      <t>ジッセキ</t>
    </rPh>
    <rPh sb="18" eb="20">
      <t>ソクテイ</t>
    </rPh>
    <phoneticPr fontId="1"/>
  </si>
  <si>
    <t>目標として設定できる内容</t>
    <rPh sb="0" eb="2">
      <t>モクヒョウ</t>
    </rPh>
    <rPh sb="5" eb="7">
      <t>セッテイ</t>
    </rPh>
    <rPh sb="10" eb="12">
      <t>ナイヨウ</t>
    </rPh>
    <phoneticPr fontId="1"/>
  </si>
  <si>
    <t>①目標勝率</t>
    <rPh sb="1" eb="5">
      <t>モクヒョウショウリツ</t>
    </rPh>
    <phoneticPr fontId="1"/>
  </si>
  <si>
    <t>目標とする勝率を設定してください。あらかじめ70%から95%に設定してあります</t>
    <rPh sb="0" eb="2">
      <t>モクヒョウ</t>
    </rPh>
    <rPh sb="5" eb="7">
      <t>ショウリツ</t>
    </rPh>
    <rPh sb="8" eb="10">
      <t>セッテイ</t>
    </rPh>
    <rPh sb="31" eb="33">
      <t>セッテイ</t>
    </rPh>
    <phoneticPr fontId="1"/>
  </si>
  <si>
    <t>②ロット</t>
    <phoneticPr fontId="1"/>
  </si>
  <si>
    <t>１エントリのロット数を設定してください</t>
    <rPh sb="9" eb="10">
      <t>スウ</t>
    </rPh>
    <rPh sb="11" eb="13">
      <t>セッテイ</t>
    </rPh>
    <phoneticPr fontId="1"/>
  </si>
  <si>
    <t>最初は100株、勝率があがってくると200～500株でトレードすることを検討してください</t>
    <rPh sb="0" eb="2">
      <t>サイショ</t>
    </rPh>
    <rPh sb="6" eb="7">
      <t>カブ</t>
    </rPh>
    <rPh sb="8" eb="10">
      <t>ショウリツ</t>
    </rPh>
    <rPh sb="25" eb="26">
      <t>カブ</t>
    </rPh>
    <rPh sb="36" eb="38">
      <t>ケントウ</t>
    </rPh>
    <phoneticPr fontId="1"/>
  </si>
  <si>
    <t>③リワード・リスク</t>
    <phoneticPr fontId="1"/>
  </si>
  <si>
    <t>利確と損切の値幅を設定してください</t>
    <rPh sb="0" eb="2">
      <t>リカク</t>
    </rPh>
    <rPh sb="3" eb="5">
      <t>ソンキリ</t>
    </rPh>
    <rPh sb="6" eb="8">
      <t>ネハバ</t>
    </rPh>
    <rPh sb="9" eb="11">
      <t>セッテイ</t>
    </rPh>
    <phoneticPr fontId="1"/>
  </si>
  <si>
    <t>初期設定は利確５円、損切り５円で設定しています</t>
    <rPh sb="0" eb="4">
      <t>ショキセッテイ</t>
    </rPh>
    <rPh sb="5" eb="7">
      <t>リカク</t>
    </rPh>
    <rPh sb="8" eb="9">
      <t>エン</t>
    </rPh>
    <rPh sb="10" eb="12">
      <t>ソンキ</t>
    </rPh>
    <rPh sb="14" eb="15">
      <t>エン</t>
    </rPh>
    <rPh sb="16" eb="1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</si>
</sst>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[Red]\(&quot;¥&quot;#,##0\)"/>
    <numFmt numFmtId="177" formatCode="#,##0.0000;[Red]\-#,##0.0000"/>
    <numFmt numFmtId="178" formatCode="0.0000"/>
  </numFmts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18"/>
      <color theme="1"/>
      <name val="ＭＳ 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D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  <border>
      <left style="double">
        <color rgb="FFFFFF00"/>
      </left>
      <right/>
      <top style="double">
        <color rgb="FFFFFF00"/>
      </top>
      <bottom/>
      <diagonal/>
    </border>
    <border>
      <left/>
      <right/>
      <top style="double">
        <color rgb="FFFFFF00"/>
      </top>
      <bottom/>
      <diagonal/>
    </border>
    <border>
      <left/>
      <right style="double">
        <color rgb="FFFFFF00"/>
      </right>
      <top style="double">
        <color rgb="FFFFFF00"/>
      </top>
      <bottom/>
      <diagonal/>
    </border>
    <border>
      <left style="double">
        <color rgb="FFFFFF00"/>
      </left>
      <right/>
      <top/>
      <bottom/>
      <diagonal/>
    </border>
    <border>
      <left/>
      <right style="double">
        <color rgb="FFFFFF00"/>
      </right>
      <top/>
      <bottom/>
      <diagonal/>
    </border>
    <border>
      <left style="double">
        <color rgb="FFFFFF00"/>
      </left>
      <right/>
      <top/>
      <bottom style="double">
        <color rgb="FFFFFF00"/>
      </bottom>
      <diagonal/>
    </border>
    <border>
      <left/>
      <right/>
      <top/>
      <bottom style="double">
        <color rgb="FFFFFF00"/>
      </bottom>
      <diagonal/>
    </border>
    <border>
      <left/>
      <right style="double">
        <color rgb="FFFFFF00"/>
      </right>
      <top/>
      <bottom style="double">
        <color rgb="FFFFFF00"/>
      </bottom>
      <diagonal/>
    </border>
  </borders>
  <cellStyleXfs count="4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76" fontId="0" fillId="0" borderId="0" xfId="2" applyFont="1">
      <alignment vertical="center"/>
    </xf>
    <xf numFmtId="0" fontId="0" fillId="35" borderId="0" xfId="0" applyFill="1" applyAlignment="1">
      <alignment horizontal="centerContinuous" vertical="center"/>
    </xf>
    <xf numFmtId="0" fontId="20" fillId="35" borderId="0" xfId="0" applyFont="1" applyFill="1" applyAlignment="1">
      <alignment horizontal="centerContinuous" vertical="center"/>
    </xf>
    <xf numFmtId="0" fontId="20" fillId="35" borderId="0" xfId="0" applyFont="1" applyFill="1" applyAlignment="1">
      <alignment horizontal="center" vertical="center"/>
    </xf>
    <xf numFmtId="0" fontId="0" fillId="36" borderId="0" xfId="0" applyFill="1">
      <alignment vertical="center"/>
    </xf>
    <xf numFmtId="177" fontId="0" fillId="36" borderId="0" xfId="1" applyNumberFormat="1" applyFont="1" applyFill="1">
      <alignment vertical="center"/>
    </xf>
    <xf numFmtId="176" fontId="0" fillId="36" borderId="0" xfId="0" applyNumberFormat="1" applyFill="1">
      <alignment vertical="center"/>
    </xf>
    <xf numFmtId="9" fontId="0" fillId="36" borderId="0" xfId="3" applyFont="1" applyFill="1">
      <alignment vertical="center"/>
    </xf>
    <xf numFmtId="38" fontId="0" fillId="36" borderId="0" xfId="1" applyFont="1" applyFill="1">
      <alignment vertical="center"/>
    </xf>
    <xf numFmtId="176" fontId="0" fillId="36" borderId="0" xfId="2" applyFont="1" applyFill="1">
      <alignment vertical="center"/>
    </xf>
    <xf numFmtId="9" fontId="3" fillId="36" borderId="0" xfId="3" applyFont="1" applyFill="1">
      <alignment vertical="center"/>
    </xf>
    <xf numFmtId="38" fontId="3" fillId="36" borderId="0" xfId="1" applyFont="1" applyFill="1">
      <alignment vertical="center"/>
    </xf>
    <xf numFmtId="38" fontId="0" fillId="36" borderId="0" xfId="0" applyNumberFormat="1" applyFill="1">
      <alignment vertical="center"/>
    </xf>
    <xf numFmtId="9" fontId="0" fillId="36" borderId="0" xfId="0" applyNumberFormat="1" applyFill="1">
      <alignment vertical="center"/>
    </xf>
    <xf numFmtId="9" fontId="0" fillId="0" borderId="0" xfId="0" applyNumberFormat="1">
      <alignment vertical="center"/>
    </xf>
    <xf numFmtId="0" fontId="20" fillId="37" borderId="0" xfId="0" applyFont="1" applyFill="1" applyAlignment="1">
      <alignment horizontal="centerContinuous" vertical="center"/>
    </xf>
    <xf numFmtId="0" fontId="20" fillId="37" borderId="0" xfId="0" applyFont="1" applyFill="1" applyAlignment="1">
      <alignment horizontal="center" vertical="center"/>
    </xf>
    <xf numFmtId="176" fontId="0" fillId="2" borderId="0" xfId="2" applyFont="1" applyFill="1">
      <alignment vertical="center"/>
    </xf>
    <xf numFmtId="9" fontId="0" fillId="2" borderId="0" xfId="3" applyFont="1" applyFill="1">
      <alignment vertical="center"/>
    </xf>
    <xf numFmtId="177" fontId="0" fillId="2" borderId="0" xfId="1" applyNumberFormat="1" applyFont="1" applyFill="1">
      <alignment vertical="center"/>
    </xf>
    <xf numFmtId="38" fontId="0" fillId="2" borderId="0" xfId="1" applyFont="1" applyFill="1">
      <alignment vertical="center"/>
    </xf>
    <xf numFmtId="176" fontId="0" fillId="2" borderId="0" xfId="0" applyNumberFormat="1" applyFill="1">
      <alignment vertical="center"/>
    </xf>
    <xf numFmtId="38" fontId="0" fillId="2" borderId="0" xfId="0" applyNumberFormat="1" applyFill="1">
      <alignment vertical="center"/>
    </xf>
    <xf numFmtId="0" fontId="0" fillId="35" borderId="10" xfId="0" applyFill="1" applyBorder="1" applyAlignment="1">
      <alignment horizontal="centerContinuous" vertical="center"/>
    </xf>
    <xf numFmtId="0" fontId="20" fillId="37" borderId="11" xfId="0" applyFont="1" applyFill="1" applyBorder="1" applyAlignment="1">
      <alignment horizontal="centerContinuous" vertical="center"/>
    </xf>
    <xf numFmtId="0" fontId="20" fillId="35" borderId="10" xfId="0" applyFont="1" applyFill="1" applyBorder="1" applyAlignment="1">
      <alignment horizontal="centerContinuous" vertical="center"/>
    </xf>
    <xf numFmtId="0" fontId="20" fillId="35" borderId="10" xfId="0" applyFont="1" applyFill="1" applyBorder="1" applyAlignment="1">
      <alignment horizontal="center" vertical="center"/>
    </xf>
    <xf numFmtId="0" fontId="20" fillId="37" borderId="11" xfId="0" applyFont="1" applyFill="1" applyBorder="1" applyAlignment="1">
      <alignment horizontal="center" vertical="center"/>
    </xf>
    <xf numFmtId="176" fontId="0" fillId="36" borderId="10" xfId="0" applyNumberFormat="1" applyFill="1" applyBorder="1">
      <alignment vertical="center"/>
    </xf>
    <xf numFmtId="177" fontId="0" fillId="2" borderId="11" xfId="1" applyNumberFormat="1" applyFont="1" applyFill="1" applyBorder="1">
      <alignment vertical="center"/>
    </xf>
    <xf numFmtId="0" fontId="20" fillId="37" borderId="10" xfId="0" applyFont="1" applyFill="1" applyBorder="1" applyAlignment="1">
      <alignment horizontal="centerContinuous" vertical="center"/>
    </xf>
    <xf numFmtId="0" fontId="20" fillId="37" borderId="10" xfId="0" applyFont="1" applyFill="1" applyBorder="1" applyAlignment="1">
      <alignment horizontal="center" vertical="center"/>
    </xf>
    <xf numFmtId="178" fontId="0" fillId="2" borderId="11" xfId="0" applyNumberFormat="1" applyFill="1" applyBorder="1">
      <alignment vertical="center"/>
    </xf>
    <xf numFmtId="176" fontId="0" fillId="2" borderId="10" xfId="0" applyNumberFormat="1" applyFill="1" applyBorder="1">
      <alignment vertical="center"/>
    </xf>
    <xf numFmtId="176" fontId="0" fillId="2" borderId="10" xfId="2" applyFont="1" applyFill="1" applyBorder="1">
      <alignment vertical="center"/>
    </xf>
    <xf numFmtId="0" fontId="20" fillId="35" borderId="11" xfId="0" applyFont="1" applyFill="1" applyBorder="1" applyAlignment="1">
      <alignment horizontal="centerContinuous" vertical="center"/>
    </xf>
    <xf numFmtId="0" fontId="20" fillId="35" borderId="11" xfId="0" applyFont="1" applyFill="1" applyBorder="1" applyAlignment="1">
      <alignment horizontal="center" vertical="center"/>
    </xf>
    <xf numFmtId="176" fontId="0" fillId="36" borderId="10" xfId="2" applyFont="1" applyFill="1" applyBorder="1">
      <alignment vertical="center"/>
    </xf>
    <xf numFmtId="177" fontId="0" fillId="36" borderId="11" xfId="1" applyNumberFormat="1" applyFont="1" applyFill="1" applyBorder="1">
      <alignment vertical="center"/>
    </xf>
    <xf numFmtId="176" fontId="3" fillId="36" borderId="10" xfId="2" applyFont="1" applyFill="1" applyBorder="1">
      <alignment vertical="center"/>
    </xf>
    <xf numFmtId="177" fontId="0" fillId="2" borderId="11" xfId="0" applyNumberFormat="1" applyFill="1" applyBorder="1">
      <alignment vertical="center"/>
    </xf>
    <xf numFmtId="9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0" fillId="38" borderId="0" xfId="0" applyFont="1" applyFill="1">
      <alignment vertical="center"/>
    </xf>
    <xf numFmtId="0" fontId="20" fillId="38" borderId="0" xfId="0" applyFont="1" applyFill="1" applyAlignment="1">
      <alignment horizontal="centerContinuous" vertical="center"/>
    </xf>
    <xf numFmtId="0" fontId="21" fillId="0" borderId="0" xfId="0" applyFont="1">
      <alignment vertical="center"/>
    </xf>
    <xf numFmtId="0" fontId="21" fillId="34" borderId="0" xfId="0" applyFont="1" applyFill="1">
      <alignment vertical="center"/>
    </xf>
    <xf numFmtId="178" fontId="21" fillId="0" borderId="0" xfId="0" applyNumberFormat="1" applyFont="1">
      <alignment vertical="center"/>
    </xf>
    <xf numFmtId="176" fontId="21" fillId="0" borderId="0" xfId="2" applyFont="1">
      <alignment vertical="center"/>
    </xf>
    <xf numFmtId="9" fontId="21" fillId="0" borderId="0" xfId="3" applyFont="1">
      <alignment vertical="center"/>
    </xf>
    <xf numFmtId="38" fontId="21" fillId="0" borderId="0" xfId="1" applyFont="1">
      <alignment vertical="center"/>
    </xf>
    <xf numFmtId="177" fontId="21" fillId="0" borderId="0" xfId="1" applyNumberFormat="1" applyFont="1">
      <alignment vertical="center"/>
    </xf>
    <xf numFmtId="0" fontId="22" fillId="39" borderId="12" xfId="0" applyFont="1" applyFill="1" applyBorder="1" applyAlignment="1">
      <alignment horizontal="left" vertical="center" indent="1"/>
    </xf>
    <xf numFmtId="0" fontId="21" fillId="39" borderId="13" xfId="0" applyFont="1" applyFill="1" applyBorder="1">
      <alignment vertical="center"/>
    </xf>
    <xf numFmtId="0" fontId="21" fillId="39" borderId="14" xfId="0" applyFont="1" applyFill="1" applyBorder="1">
      <alignment vertical="center"/>
    </xf>
    <xf numFmtId="0" fontId="21" fillId="39" borderId="15" xfId="0" applyFont="1" applyFill="1" applyBorder="1">
      <alignment vertical="center"/>
    </xf>
    <xf numFmtId="0" fontId="21" fillId="39" borderId="0" xfId="0" applyFont="1" applyFill="1">
      <alignment vertical="center"/>
    </xf>
    <xf numFmtId="0" fontId="21" fillId="39" borderId="16" xfId="0" applyFont="1" applyFill="1" applyBorder="1">
      <alignment vertical="center"/>
    </xf>
    <xf numFmtId="0" fontId="23" fillId="39" borderId="15" xfId="0" applyFont="1" applyFill="1" applyBorder="1" applyAlignment="1">
      <alignment horizontal="left" vertical="center" indent="5"/>
    </xf>
    <xf numFmtId="0" fontId="23" fillId="39" borderId="15" xfId="0" applyFont="1" applyFill="1" applyBorder="1" applyAlignment="1">
      <alignment horizontal="left" vertical="center" indent="7"/>
    </xf>
    <xf numFmtId="0" fontId="23" fillId="39" borderId="17" xfId="0" applyFont="1" applyFill="1" applyBorder="1" applyAlignment="1">
      <alignment horizontal="left" vertical="center" indent="5"/>
    </xf>
    <xf numFmtId="0" fontId="21" fillId="39" borderId="18" xfId="0" applyFont="1" applyFill="1" applyBorder="1">
      <alignment vertical="center"/>
    </xf>
    <xf numFmtId="0" fontId="21" fillId="39" borderId="19" xfId="0" applyFont="1" applyFill="1" applyBorder="1">
      <alignment vertical="center"/>
    </xf>
    <xf numFmtId="0" fontId="0" fillId="0" borderId="0" xfId="0" applyAlignment="1">
      <alignment horizontal="left" vertical="center" indent="2"/>
    </xf>
    <xf numFmtId="14" fontId="21" fillId="0" borderId="0" xfId="0" applyNumberFormat="1" applyFont="1">
      <alignment vertical="center"/>
    </xf>
    <xf numFmtId="0" fontId="0" fillId="0" borderId="0" xfId="0" applyAlignment="1">
      <alignment horizontal="left" vertical="center" indent="4"/>
    </xf>
  </cellXfs>
  <cellStyles count="45">
    <cellStyle name="20% - アクセント 1" xfId="22" builtinId="30" customBuiltin="1"/>
    <cellStyle name="20% - アクセント 2" xfId="26" builtinId="34" customBuiltin="1"/>
    <cellStyle name="20% - アクセント 3" xfId="30" builtinId="38" customBuiltin="1"/>
    <cellStyle name="20% - アクセント 4" xfId="34" builtinId="42" customBuiltin="1"/>
    <cellStyle name="20% - アクセント 5" xfId="38" builtinId="46" customBuiltin="1"/>
    <cellStyle name="20% - アクセント 6" xfId="42" builtinId="50" customBuiltin="1"/>
    <cellStyle name="40% - アクセント 1" xfId="23" builtinId="31" customBuiltin="1"/>
    <cellStyle name="40% - アクセント 2" xfId="27" builtinId="35" customBuiltin="1"/>
    <cellStyle name="40% - アクセント 3" xfId="31" builtinId="39" customBuiltin="1"/>
    <cellStyle name="40% - アクセント 4" xfId="35" builtinId="43" customBuiltin="1"/>
    <cellStyle name="40% - アクセント 5" xfId="39" builtinId="47" customBuiltin="1"/>
    <cellStyle name="40% - アクセント 6" xfId="43" builtinId="51" customBuiltin="1"/>
    <cellStyle name="60% - アクセント 1" xfId="24" builtinId="32" customBuiltin="1"/>
    <cellStyle name="60% - アクセント 2" xfId="28" builtinId="36" customBuiltin="1"/>
    <cellStyle name="60% - アクセント 3" xfId="32" builtinId="40" customBuiltin="1"/>
    <cellStyle name="60% - アクセント 4" xfId="36" builtinId="44" customBuiltin="1"/>
    <cellStyle name="60% - アクセント 5" xfId="40" builtinId="48" customBuiltin="1"/>
    <cellStyle name="60% - アクセント 6" xfId="44" builtinId="52" customBuiltin="1"/>
    <cellStyle name="アクセント 1" xfId="21" builtinId="29" customBuiltin="1"/>
    <cellStyle name="アクセント 2" xfId="25" builtinId="33" customBuiltin="1"/>
    <cellStyle name="アクセント 3" xfId="29" builtinId="37" customBuiltin="1"/>
    <cellStyle name="アクセント 4" xfId="33" builtinId="41" customBuiltin="1"/>
    <cellStyle name="アクセント 5" xfId="37" builtinId="45" customBuiltin="1"/>
    <cellStyle name="アクセント 6" xfId="41" builtinId="49" customBuiltin="1"/>
    <cellStyle name="タイトル" xfId="4" builtinId="15" customBuiltin="1"/>
    <cellStyle name="チェック セル" xfId="16" builtinId="23" customBuiltin="1"/>
    <cellStyle name="どちらでもない" xfId="11" builtinId="28" customBuiltin="1"/>
    <cellStyle name="パーセント" xfId="3" builtinId="5"/>
    <cellStyle name="メモ" xfId="18" builtinId="10" customBuiltin="1"/>
    <cellStyle name="リンク セル" xfId="15" builtinId="24" customBuiltin="1"/>
    <cellStyle name="悪い" xfId="10" builtinId="27" customBuiltin="1"/>
    <cellStyle name="計算" xfId="14" builtinId="22" customBuiltin="1"/>
    <cellStyle name="警告文" xfId="17" builtinId="11" customBuiltin="1"/>
    <cellStyle name="桁区切り" xfId="1" builtinId="6"/>
    <cellStyle name="見出し 1" xfId="5" builtinId="16" customBuiltin="1"/>
    <cellStyle name="見出し 2" xfId="6" builtinId="17" customBuiltin="1"/>
    <cellStyle name="見出し 3" xfId="7" builtinId="18" customBuiltin="1"/>
    <cellStyle name="見出し 4" xfId="8" builtinId="19" customBuiltin="1"/>
    <cellStyle name="集計" xfId="20" builtinId="25" customBuiltin="1"/>
    <cellStyle name="出力" xfId="13" builtinId="21" customBuiltin="1"/>
    <cellStyle name="説明文" xfId="19" builtinId="53" customBuiltin="1"/>
    <cellStyle name="通貨" xfId="2" builtinId="7"/>
    <cellStyle name="入力" xfId="12" builtinId="20" customBuiltin="1"/>
    <cellStyle name="標準" xfId="0" builtinId="0"/>
    <cellStyle name="良い" xfId="9" builtinId="26" customBuiltin="1"/>
  </cellStyles>
  <dxfs count="7"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2" defaultPivotStyle="PivotStyleLight16"/>
  <colors>
    <mruColors>
      <color rgb="FFFFFFDC"/>
      <color rgb="FFB0B0B0"/>
      <color rgb="FFA0A0A0"/>
      <color rgb="FF909090"/>
      <color rgb="FF888888"/>
      <color rgb="FFFFFAD4"/>
      <color rgb="FFE6ECE4"/>
      <color rgb="FFDEE4E4"/>
      <color rgb="FFF2EFDA"/>
      <color rgb="FFEA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619125</xdr:colOff>
      <xdr:row>26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6BAE25-2F5C-CBCD-6A29-10765A31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190625"/>
          <a:ext cx="11591925" cy="4867275"/>
        </a:xfrm>
        <a:prstGeom prst="rect">
          <a:avLst/>
        </a:prstGeom>
      </xdr:spPr>
    </xdr:pic>
    <xdr:clientData/>
  </xdr:twoCellAnchor>
  <xdr:twoCellAnchor>
    <xdr:from>
      <xdr:col>1</xdr:col>
      <xdr:colOff>628649</xdr:colOff>
      <xdr:row>9</xdr:row>
      <xdr:rowOff>180975</xdr:rowOff>
    </xdr:from>
    <xdr:to>
      <xdr:col>3</xdr:col>
      <xdr:colOff>409574</xdr:colOff>
      <xdr:row>11</xdr:row>
      <xdr:rowOff>228600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958956-D35C-8387-A636-99CEF48FDDE7}"/>
            </a:ext>
          </a:extLst>
        </xdr:cNvPr>
        <xdr:cNvSpPr/>
      </xdr:nvSpPr>
      <xdr:spPr>
        <a:xfrm>
          <a:off x="1314449" y="2085975"/>
          <a:ext cx="1152525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266699</xdr:colOff>
      <xdr:row>9</xdr:row>
      <xdr:rowOff>200025</xdr:rowOff>
    </xdr:from>
    <xdr:to>
      <xdr:col>15</xdr:col>
      <xdr:colOff>314325</xdr:colOff>
      <xdr:row>12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A086EAD-73F5-CF63-CE3D-3940E38E8852}"/>
            </a:ext>
          </a:extLst>
        </xdr:cNvPr>
        <xdr:cNvSpPr/>
      </xdr:nvSpPr>
      <xdr:spPr>
        <a:xfrm>
          <a:off x="8496299" y="2105025"/>
          <a:ext cx="210502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219075</xdr:colOff>
      <xdr:row>11</xdr:row>
      <xdr:rowOff>228600</xdr:rowOff>
    </xdr:from>
    <xdr:to>
      <xdr:col>16</xdr:col>
      <xdr:colOff>400050</xdr:colOff>
      <xdr:row>14</xdr:row>
      <xdr:rowOff>38100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7E1361C-B0EE-DA94-5AEC-565E8589BCBD}"/>
            </a:ext>
          </a:extLst>
        </xdr:cNvPr>
        <xdr:cNvSpPr/>
      </xdr:nvSpPr>
      <xdr:spPr>
        <a:xfrm>
          <a:off x="10506075" y="2609850"/>
          <a:ext cx="866775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323850</xdr:colOff>
      <xdr:row>5</xdr:row>
      <xdr:rowOff>228600</xdr:rowOff>
    </xdr:from>
    <xdr:to>
      <xdr:col>17</xdr:col>
      <xdr:colOff>85726</xdr:colOff>
      <xdr:row>8</xdr:row>
      <xdr:rowOff>38100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E0660A72-42AD-EF5D-3C50-47309C318E1B}"/>
            </a:ext>
          </a:extLst>
        </xdr:cNvPr>
        <xdr:cNvSpPr/>
      </xdr:nvSpPr>
      <xdr:spPr>
        <a:xfrm>
          <a:off x="10610850" y="1181100"/>
          <a:ext cx="113347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676275</xdr:colOff>
      <xdr:row>8</xdr:row>
      <xdr:rowOff>123825</xdr:rowOff>
    </xdr:from>
    <xdr:ext cx="415498" cy="47859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B10F3D3-4977-CDB3-6D72-5A91A79AA62C}"/>
            </a:ext>
          </a:extLst>
        </xdr:cNvPr>
        <xdr:cNvSpPr txBox="1"/>
      </xdr:nvSpPr>
      <xdr:spPr>
        <a:xfrm>
          <a:off x="8220075" y="1790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14</xdr:col>
      <xdr:colOff>523875</xdr:colOff>
      <xdr:row>12</xdr:row>
      <xdr:rowOff>19050</xdr:rowOff>
    </xdr:from>
    <xdr:ext cx="415498" cy="47859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E70D2E-154B-A332-955B-8044FB61BA2D}"/>
            </a:ext>
          </a:extLst>
        </xdr:cNvPr>
        <xdr:cNvSpPr txBox="1"/>
      </xdr:nvSpPr>
      <xdr:spPr>
        <a:xfrm>
          <a:off x="10125075" y="26384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14</xdr:col>
      <xdr:colOff>647700</xdr:colOff>
      <xdr:row>6</xdr:row>
      <xdr:rowOff>38100</xdr:rowOff>
    </xdr:from>
    <xdr:ext cx="415498" cy="47859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147D496-26DE-7BB1-B4B5-EA9973CD8B06}"/>
            </a:ext>
          </a:extLst>
        </xdr:cNvPr>
        <xdr:cNvSpPr txBox="1"/>
      </xdr:nvSpPr>
      <xdr:spPr>
        <a:xfrm>
          <a:off x="10248900" y="12287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17</xdr:col>
      <xdr:colOff>581025</xdr:colOff>
      <xdr:row>49</xdr:row>
      <xdr:rowOff>19050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EA343B2-21FD-A791-5DE2-A4E672A88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239375"/>
          <a:ext cx="11553825" cy="4781550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28</xdr:row>
      <xdr:rowOff>161925</xdr:rowOff>
    </xdr:from>
    <xdr:to>
      <xdr:col>15</xdr:col>
      <xdr:colOff>647701</xdr:colOff>
      <xdr:row>30</xdr:row>
      <xdr:rowOff>209550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933D98E-1DB6-247F-19C1-D41D3F84B607}"/>
            </a:ext>
          </a:extLst>
        </xdr:cNvPr>
        <xdr:cNvSpPr/>
      </xdr:nvSpPr>
      <xdr:spPr>
        <a:xfrm>
          <a:off x="9801225" y="6829425"/>
          <a:ext cx="1133476" cy="52387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266700</xdr:colOff>
      <xdr:row>8</xdr:row>
      <xdr:rowOff>200025</xdr:rowOff>
    </xdr:from>
    <xdr:ext cx="415498" cy="47859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4E71C94-5693-9AD5-A43E-BA22A80CEFD4}"/>
            </a:ext>
          </a:extLst>
        </xdr:cNvPr>
        <xdr:cNvSpPr txBox="1"/>
      </xdr:nvSpPr>
      <xdr:spPr>
        <a:xfrm>
          <a:off x="952500" y="21050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13</xdr:col>
      <xdr:colOff>533400</xdr:colOff>
      <xdr:row>28</xdr:row>
      <xdr:rowOff>95250</xdr:rowOff>
    </xdr:from>
    <xdr:ext cx="415498" cy="47859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8B2E403-CBF3-9D68-C938-0E96BDB3B41B}"/>
            </a:ext>
          </a:extLst>
        </xdr:cNvPr>
        <xdr:cNvSpPr txBox="1"/>
      </xdr:nvSpPr>
      <xdr:spPr>
        <a:xfrm>
          <a:off x="9448800" y="67627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preserveFormatting="0" adjustColumnWidth="0" connectionId="2" xr16:uid="{62A52DDA-2C42-4424-AF6B-82170977AC6C}" autoFormatId="20" applyNumberFormats="0" applyBorderFormats="0" applyFontFormats="0" applyPatternFormats="0" applyAlignmentFormats="0" applyWidthHeightFormats="0">
  <queryTableRefresh preserveSortFilterLayout="0" nextId="28">
    <queryTableFields count="27">
      <queryTableField id="1" name="受渡日" tableColumnId="1"/>
      <queryTableField id="2" name="約定日" tableColumnId="2"/>
      <queryTableField id="3" name="銘柄コード" tableColumnId="3"/>
      <queryTableField id="4" name="銘柄名" tableColumnId="4"/>
      <queryTableField id="5" name="口座区分" tableColumnId="5"/>
      <queryTableField id="6" name="預り区分" tableColumnId="6"/>
      <queryTableField id="7" name="市場" tableColumnId="7"/>
      <queryTableField id="8" name="売買" tableColumnId="8"/>
      <queryTableField id="9" name="商品区分" tableColumnId="9"/>
      <queryTableField id="10" name="取引区分" tableColumnId="10"/>
      <queryTableField id="11" name="約定数量" tableColumnId="11"/>
      <queryTableField id="12" name="約定単価" tableColumnId="12"/>
      <queryTableField id="13" name="約定代金" tableColumnId="13"/>
      <queryTableField id="14" name="手数料（税込）" tableColumnId="14"/>
      <queryTableField id="15" name="受渡金額" tableColumnId="15"/>
      <queryTableField id="16" name="建市場" tableColumnId="16"/>
      <queryTableField id="17" name="建日" tableColumnId="17"/>
      <queryTableField id="18" name="建単価" tableColumnId="18"/>
      <queryTableField id="19" name="建手数料（税込）" tableColumnId="19"/>
      <queryTableField id="20" name="管理費（税込）" tableColumnId="20"/>
      <queryTableField id="21" name="支払利息" tableColumnId="21"/>
      <queryTableField id="22" name="受取利息" tableColumnId="22"/>
      <queryTableField id="23" name="名義書換料（税込）" tableColumnId="23"/>
      <queryTableField id="24" name="実現損益" tableColumnId="24"/>
      <queryTableField id="25" name="税引前金額" tableColumnId="25"/>
      <queryTableField id="26" name="所得税" tableColumnId="26"/>
      <queryTableField id="27" name="地方税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preserveFormatting="0" adjustColumnWidth="0" connectionId="1" xr16:uid="{1AE396AC-2A82-4350-9842-7F0626C50634}" autoFormatId="20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受渡日" tableColumnId="1"/>
      <queryTableField id="2" name="銘柄コード" tableColumnId="2"/>
      <queryTableField id="3" name="銘柄名" tableColumnId="3"/>
      <queryTableField id="4" name="口座区分" tableColumnId="4"/>
      <queryTableField id="5" name="市場" tableColumnId="5"/>
      <queryTableField id="6" name="売買" tableColumnId="6"/>
      <queryTableField id="7" name="取引区分" tableColumnId="7"/>
      <queryTableField id="8" name="数量" tableColumnId="8"/>
      <queryTableField id="9" name="単価" tableColumnId="9"/>
      <queryTableField id="10" name="受渡金額" tableColumnId="10"/>
      <queryTableField id="11" name="現金残高" tableColumnId="11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ED8D3E-C99A-4BCE-8E88-675415B95F5D}" name="設定テーブル" displayName="設定テーブル" ref="B43:B46" totalsRowShown="0" headerRowDxfId="6" dataDxfId="5">
  <autoFilter ref="B43:B46" xr:uid="{B3ED8D3E-C99A-4BCE-8E88-675415B95F5D}"/>
  <tableColumns count="1">
    <tableColumn id="1" xr3:uid="{EAF312DE-5285-4824-8171-E8272AEA52AD}" name="パス" dataDxfId="4">
      <calculatedColumnFormula array="1">LEFT(CELL("filename",A1),FIND("[",CELL("filename",A1))-1)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90797-6CA5-46EB-B5AE-45E1464F1269}" name="_TradingHistory" displayName="_TradingHistory" ref="A1:AA7" tableType="queryTable" totalsRowShown="0">
  <autoFilter ref="A1:AA7" xr:uid="{67C90797-6CA5-46EB-B5AE-45E1464F1269}"/>
  <tableColumns count="27">
    <tableColumn id="1" xr3:uid="{89B51CBE-71A9-4979-AE17-9B714DA86427}" uniqueName="1" name="受渡日" queryTableFieldId="1"/>
    <tableColumn id="2" xr3:uid="{8461A39B-B047-497D-811B-E4B6CF9E01A7}" uniqueName="2" name="約定日" queryTableFieldId="2"/>
    <tableColumn id="3" xr3:uid="{FBF12E76-88BB-4BFF-9FAE-84F0C07D696F}" uniqueName="3" name="銘柄コード" queryTableFieldId="3"/>
    <tableColumn id="4" xr3:uid="{1FF5C22F-B3EB-498B-8AC4-41F9333B7897}" uniqueName="4" name="銘柄名" queryTableFieldId="4"/>
    <tableColumn id="5" xr3:uid="{C2F4ED6D-9551-45A0-988A-86C818CC031F}" uniqueName="5" name="口座区分" queryTableFieldId="5"/>
    <tableColumn id="6" xr3:uid="{0F354B3B-9C8F-4B45-A134-8D2F9BDCA752}" uniqueName="6" name="預り区分" queryTableFieldId="6"/>
    <tableColumn id="7" xr3:uid="{570382A3-D06E-40C8-881B-DDBBC391BB74}" uniqueName="7" name="市場" queryTableFieldId="7"/>
    <tableColumn id="8" xr3:uid="{B23118E3-AAAA-498F-BAB4-090A4CA06BA6}" uniqueName="8" name="売買" queryTableFieldId="8"/>
    <tableColumn id="9" xr3:uid="{8C9F43B4-FCFD-4D73-8416-758430D3B2BD}" uniqueName="9" name="商品区分" queryTableFieldId="9"/>
    <tableColumn id="10" xr3:uid="{04ED6848-952F-4810-B867-09825C48BCC7}" uniqueName="10" name="取引区分" queryTableFieldId="10"/>
    <tableColumn id="11" xr3:uid="{5FAC4265-F3CF-44A2-B737-C4ED2D01ED7D}" uniqueName="11" name="約定数量" queryTableFieldId="11"/>
    <tableColumn id="12" xr3:uid="{451CB298-BB30-4D7F-ADD6-DC2A6F4FC28B}" uniqueName="12" name="約定単価" queryTableFieldId="12"/>
    <tableColumn id="13" xr3:uid="{D091FE4D-68FC-4795-B32B-C35C60CCD5F7}" uniqueName="13" name="約定代金" queryTableFieldId="13"/>
    <tableColumn id="14" xr3:uid="{467DED99-F452-4D9D-88C3-DF13EE8E8136}" uniqueName="14" name="手数料（税込）" queryTableFieldId="14"/>
    <tableColumn id="15" xr3:uid="{0DD94AB7-D28C-496C-990D-F096E06F9DC6}" uniqueName="15" name="受渡金額" queryTableFieldId="15"/>
    <tableColumn id="16" xr3:uid="{6158C800-A2FA-4A27-BEF5-E27F211811D3}" uniqueName="16" name="建市場" queryTableFieldId="16"/>
    <tableColumn id="17" xr3:uid="{727C2F7A-3432-4AC8-8CBC-D007234D650B}" uniqueName="17" name="建日" queryTableFieldId="17"/>
    <tableColumn id="18" xr3:uid="{226CFA28-7A5B-4F8A-B9B8-EC554CE19343}" uniqueName="18" name="建単価" queryTableFieldId="18"/>
    <tableColumn id="19" xr3:uid="{24312A50-8483-4256-84FA-E748A396F0E2}" uniqueName="19" name="建手数料（税込）" queryTableFieldId="19"/>
    <tableColumn id="20" xr3:uid="{7C4AC8EA-6BDD-4F1B-97CF-4CD0C71B81E9}" uniqueName="20" name="管理費（税込）" queryTableFieldId="20"/>
    <tableColumn id="21" xr3:uid="{B997D0F0-EE56-4049-90DC-DAD51CF7970A}" uniqueName="21" name="支払利息" queryTableFieldId="21"/>
    <tableColumn id="22" xr3:uid="{0219B7CB-E429-4254-9CA9-DA2D5555ACCF}" uniqueName="22" name="受取利息" queryTableFieldId="22"/>
    <tableColumn id="23" xr3:uid="{6771C6DE-10F5-4B10-BDC9-DB307A55176B}" uniqueName="23" name="名義書換料（税込）" queryTableFieldId="23"/>
    <tableColumn id="24" xr3:uid="{944202F6-C908-4FBF-BE3F-104975B1EC38}" uniqueName="24" name="実現損益" queryTableFieldId="24"/>
    <tableColumn id="25" xr3:uid="{20B5FD66-241A-4134-A18A-1D49769812C7}" uniqueName="25" name="税引前金額" queryTableFieldId="25"/>
    <tableColumn id="26" xr3:uid="{E0891AFC-65F5-4F4B-8921-46EFCDAA3285}" uniqueName="26" name="所得税" queryTableFieldId="26"/>
    <tableColumn id="27" xr3:uid="{73FDCD85-69AD-42FA-B397-595175D69679}" uniqueName="27" name="地方税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84B7C7-62F1-4E58-9953-033D117C1624}" name="_CurrentSettlement" displayName="_CurrentSettlement" ref="A1:K16" tableType="queryTable" totalsRowShown="0">
  <autoFilter ref="A1:K16" xr:uid="{7284B7C7-62F1-4E58-9953-033D117C1624}"/>
  <tableColumns count="11">
    <tableColumn id="1" xr3:uid="{CF21ABE6-D7EC-4FFE-B0AB-C7C79769D4FD}" uniqueName="1" name="受渡日" queryTableFieldId="1"/>
    <tableColumn id="2" xr3:uid="{75F7C942-B669-445D-B9CA-D4ECD54E489A}" uniqueName="2" name="銘柄コード" queryTableFieldId="2"/>
    <tableColumn id="3" xr3:uid="{2C50A029-83CC-458B-931C-0BB6025680BB}" uniqueName="3" name="銘柄名" queryTableFieldId="3"/>
    <tableColumn id="4" xr3:uid="{93526FE7-02DA-4DC6-858A-2ABA2E498D74}" uniqueName="4" name="口座区分" queryTableFieldId="4"/>
    <tableColumn id="5" xr3:uid="{AD0223BA-08DA-426D-9774-6EF9E10198E5}" uniqueName="5" name="市場" queryTableFieldId="5"/>
    <tableColumn id="6" xr3:uid="{B2804235-8CC4-4839-A7BD-2C3B9870C5DB}" uniqueName="6" name="売買" queryTableFieldId="6"/>
    <tableColumn id="7" xr3:uid="{93197B2F-4AD3-4ACF-AC50-4D912E3E06AD}" uniqueName="7" name="取引区分" queryTableFieldId="7"/>
    <tableColumn id="8" xr3:uid="{E12F1A86-8721-44C0-9A8B-1391201A0372}" uniqueName="8" name="数量" queryTableFieldId="8"/>
    <tableColumn id="9" xr3:uid="{65EE6D90-BC7E-4F3A-850D-69C675702608}" uniqueName="9" name="単価" queryTableFieldId="9"/>
    <tableColumn id="10" xr3:uid="{F36D2290-56A5-42B9-A695-FF4635E1E2D0}" uniqueName="10" name="受渡金額" queryTableFieldId="10"/>
    <tableColumn id="11" xr3:uid="{99602627-E74D-41EB-BD31-2CEBFB1BE08E}" uniqueName="11" name="現金残高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B937-C52C-4781-946B-A75514CB52AA}">
  <dimension ref="A1:N46"/>
  <sheetViews>
    <sheetView workbookViewId="0">
      <selection activeCell="B46" sqref="B46"/>
    </sheetView>
  </sheetViews>
  <sheetFormatPr defaultRowHeight="15.75" x14ac:dyDescent="0.4"/>
  <cols>
    <col min="1" max="1" width="21.375" style="48" bestFit="1" customWidth="1"/>
    <col min="2" max="2" width="10.25" style="48" bestFit="1" customWidth="1"/>
    <col min="3" max="3" width="9.125" style="48" bestFit="1" customWidth="1"/>
    <col min="4" max="4" width="10.875" style="48" bestFit="1" customWidth="1"/>
    <col min="5" max="8" width="9.125" style="48" bestFit="1" customWidth="1"/>
    <col min="9" max="9" width="11.25" style="48" bestFit="1" customWidth="1"/>
    <col min="10" max="12" width="9.125" style="48" bestFit="1" customWidth="1"/>
    <col min="13" max="13" width="12.125" style="48" bestFit="1" customWidth="1"/>
    <col min="14" max="16384" width="9" style="48"/>
  </cols>
  <sheetData>
    <row r="1" spans="1:14" ht="38.25" thickTop="1" x14ac:dyDescent="0.4">
      <c r="A1" s="55" t="str">
        <f>"億トレ修行　　～～エントリー　『一万本ノック』～～　　※のこり"&amp;TEXT(B30,"#,##0本")</f>
        <v>億トレ修行　　～～エントリー　『一万本ノック』～～　　※のこり9,994本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x14ac:dyDescent="0.4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60"/>
    </row>
    <row r="3" spans="1:14" ht="21" x14ac:dyDescent="0.4">
      <c r="A3" s="61" t="str">
        <f>"前日までの結果　損益："&amp;RIGHT("               "&amp;TEXT(D31,"#,##0円利益;#,##0円損失;プラマイゼロ"),12)&amp;"　　勝率："&amp;TEXT(E31,"#0%")&amp;"　　リスクリワードレシオ："&amp;TEXT(C31,"##0.0000")</f>
        <v>前日までの結果　損益：       20円利益　　勝率：83%　　リスクリワードレシオ：0.0072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ht="21" x14ac:dyDescent="0.4">
      <c r="A4" s="62" t="str">
        <f>"勝ちトレード　利益："&amp;RIGHT("                   "&amp;TEXT(I31,"#,##0円"),10)&amp;"　　　　　"&amp;RIGHT("               "&amp;TEXT(F31,"#,##0勝"),6)&amp;"　　リワード　　　　　　："&amp;TEXT(G31,"##0.0000")&amp;"円/株"</f>
        <v>勝ちトレード　利益：      230円　　　　　    5勝　　リワード　　　　　　：0.7566円/株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</row>
    <row r="5" spans="1:14" ht="21" x14ac:dyDescent="0.4">
      <c r="A5" s="62" t="str">
        <f>"負けトレード　損失："&amp;RIGHT("               "&amp;TEXT(M31,"；#,##0円"),10)&amp;"　　　　　"&amp;RIGHT("               "&amp;TEXT(J31,"#,##0敗"),6)&amp;"　　リスク　　　　　　　："&amp;TEXT(K31,"##0.0000")&amp;"円/株"</f>
        <v>負けトレード　損失：      210円　　　　　    1敗　　リスク　　　　　　　：105.0000円/株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60"/>
    </row>
    <row r="6" spans="1:14" x14ac:dyDescent="0.4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60"/>
    </row>
    <row r="7" spans="1:14" ht="21" x14ac:dyDescent="0.4">
      <c r="A7" s="61" t="str">
        <f>"次の100エントリー（"&amp;B36+1&amp;"⇒"&amp;B37&amp;"）の目標設定"</f>
        <v>次の100エントリー（1⇒100）の目標設定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60"/>
    </row>
    <row r="8" spans="1:14" ht="21" x14ac:dyDescent="0.4">
      <c r="A8" s="61" t="str">
        <f>"　計画　　　　　損益："&amp;RIGHT("               "&amp;TEXT(D40,"#,##0円利益;#,##0円損失;プラマイゼロ"),12)&amp;"　　勝率："&amp;RIGHT("   "&amp;TEXT(E40,"#0%"),5)&amp;"　リスクリワードレシオ："&amp;RIGHT("  "&amp;TEXT(C40,"##0.0000"),7)</f>
        <v>　計画　　　　　損益：   20,000円利益　　勝率：  70%　リスクリワードレシオ： 1.0000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60"/>
    </row>
    <row r="9" spans="1:14" ht="21" x14ac:dyDescent="0.4">
      <c r="A9" s="61" t="str">
        <f ca="1">IFERROR("　実績　　　　　損益："&amp;RIGHT("               "&amp;TEXT(D41,"#,##0円利益;#,##0円損失;プラマイゼロ"),12)&amp;"　　勝率："&amp;RIGHT("   "&amp;TEXT(E41,"#0%"),5)&amp;"　リスクリワードレシオ："&amp;RIGHT("  "&amp;TEXT(C41,"##0.0000"),7),"　実績")</f>
        <v>　実績　　　　　損益：       20円利益　　勝率：   5%　リスクリワードレシオ： 0.0072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</row>
    <row r="10" spans="1:14" ht="21" x14ac:dyDescent="0.4">
      <c r="A10" s="61" t="str">
        <f ca="1">IFERROR("　差異　　　　　損益："&amp;RIGHT("               "&amp;TEXT(D41-D40,"#,##0円超過;#,##0円不足;プラマイゼロ"),12)&amp;"　　勝率："&amp;RIGHT("   "&amp;TEXT(E41-E40,"+#0%;-#0%;0%"),5)&amp;"　リスクリワードレシオ："&amp;RIGHT("  "&amp;TEXT(C41-C40,"+##0.0000;-##0.0000;0.0000"),7),"　差異")</f>
        <v>　差異　　　　　損益：   19,980円不足　　勝率： -65%　リスクリワードレシオ：-0.9928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60"/>
    </row>
    <row r="11" spans="1:14" x14ac:dyDescent="0.4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0"/>
    </row>
    <row r="12" spans="1:14" ht="21" x14ac:dyDescent="0.4">
      <c r="A12" s="61" t="str">
        <f>"本日の結果　　　損益："&amp;RIGHT("               "&amp;TEXT(D32,"#,##0円利益;#,##0円損失;プラマイゼロ"),12)&amp;"　　勝率："&amp;TEXT(E32,"#0%")&amp;"　　リスクリワードレシオ："&amp;TEXT(C32,"##0.0000")</f>
        <v>本日の結果　　　損益：      プラマイゼロ　　勝率：0%　　リスクリワードレシオ：0.0000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</row>
    <row r="13" spans="1:14" ht="21" x14ac:dyDescent="0.4">
      <c r="A13" s="61" t="str">
        <f>"　勝ちトレード　利益："&amp;RIGHT("                   "&amp;TEXT(I32,"#,##0円"),10)&amp;"　　　　　"&amp;RIGHT("               "&amp;TEXT(F32,"#,##0勝"),6)&amp;"　 　リワード　　　　　　："&amp;TEXT(G32,"##0.0000")&amp;"円/株"</f>
        <v>　勝ちトレード　利益：        0円　　　　　    0勝　 　リワード　　　　　　：0.0000円/株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60"/>
    </row>
    <row r="14" spans="1:14" ht="21.75" thickBot="1" x14ac:dyDescent="0.45">
      <c r="A14" s="63" t="str">
        <f>"　負けトレード　損失："&amp;RIGHT("               "&amp;TEXT(M32,"；#,##0円;0円"),10)&amp;"　　　　　"&amp;RIGHT("               "&amp;TEXT(J32,"#,##0敗"),6)&amp;"　 　リスク　　　　　　　："&amp;TEXT(K32,"##0.0000")&amp;"円/株"</f>
        <v>　負けトレード　損失：        0円　　　　　    0敗　 　リスク　　　　　　　：0.0000円/株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</row>
    <row r="15" spans="1:14" ht="16.5" thickTop="1" x14ac:dyDescent="0.4"/>
    <row r="28" spans="1:13" x14ac:dyDescent="0.4">
      <c r="A28" s="48" t="s">
        <v>84</v>
      </c>
      <c r="B28" s="67">
        <v>45689</v>
      </c>
    </row>
    <row r="29" spans="1:13" x14ac:dyDescent="0.4">
      <c r="A29" s="48" t="s">
        <v>2</v>
      </c>
      <c r="B29" s="49">
        <v>10000</v>
      </c>
    </row>
    <row r="30" spans="1:13" x14ac:dyDescent="0.4">
      <c r="A30" s="48" t="s">
        <v>3</v>
      </c>
      <c r="B30" s="48">
        <f>B29-B31-B32</f>
        <v>9994</v>
      </c>
    </row>
    <row r="31" spans="1:13" x14ac:dyDescent="0.4">
      <c r="A31" s="48" t="s">
        <v>1</v>
      </c>
      <c r="B31" s="48">
        <f>ROWS(_TradingHistory[])</f>
        <v>6</v>
      </c>
      <c r="C31" s="50">
        <f>ABS((I31/H31)/(M31/L31))</f>
        <v>7.2055137844611525E-3</v>
      </c>
      <c r="D31" s="51">
        <f>I31+M31</f>
        <v>20</v>
      </c>
      <c r="E31" s="52">
        <f>F31/(F31+J31)</f>
        <v>0.83333333333333337</v>
      </c>
      <c r="F31" s="53">
        <f>COUNTIFS(_TradingHistory[実現損益],"&gt;0")</f>
        <v>5</v>
      </c>
      <c r="G31" s="54">
        <f>I31/H31</f>
        <v>0.75657894736842102</v>
      </c>
      <c r="H31" s="53">
        <f>SUMIFS(_TradingHistory[約定数量],_TradingHistory[実現損益],"&gt;0")</f>
        <v>304</v>
      </c>
      <c r="I31" s="51">
        <f>SUMIFS(_TradingHistory[実現損益],_TradingHistory[実現損益],"&gt;0")</f>
        <v>230</v>
      </c>
      <c r="J31" s="53">
        <f>COUNTIFS(_TradingHistory[実現損益],"&lt;=0")</f>
        <v>1</v>
      </c>
      <c r="K31" s="54">
        <f>ABS(M31/L31)</f>
        <v>105</v>
      </c>
      <c r="L31" s="53">
        <f>SUMIFS(_TradingHistory[約定数量],_TradingHistory[実現損益],"&lt;=0")</f>
        <v>2</v>
      </c>
      <c r="M31" s="51">
        <f>SUMIFS(_TradingHistory[実現損益],_TradingHistory[実現損益],"&lt;0")</f>
        <v>-210</v>
      </c>
    </row>
    <row r="32" spans="1:13" x14ac:dyDescent="0.4">
      <c r="A32" s="48" t="s">
        <v>42</v>
      </c>
      <c r="B32" s="48">
        <f>F32+J32</f>
        <v>0</v>
      </c>
      <c r="C32" s="54">
        <f>IFERROR(ABS((I32/H32)/(M32/L32)),G32)</f>
        <v>0</v>
      </c>
      <c r="D32" s="51">
        <f>I32+M32</f>
        <v>0</v>
      </c>
      <c r="E32" s="52">
        <f>IFERROR(F32/(F32+J32),0)</f>
        <v>0</v>
      </c>
      <c r="F32" s="53">
        <f>COUNTIFS(_CurrentSettlement[受渡金額],"&gt;0",_CurrentSettlement[受渡日],"&gt;"&amp;TradingHistory!#REF!,_CurrentSettlement[取引区分],"返済*")</f>
        <v>0</v>
      </c>
      <c r="G32" s="54">
        <f>IFERROR(I32/H32,0)</f>
        <v>0</v>
      </c>
      <c r="H32" s="53">
        <f>SUMIFS(_CurrentSettlement[数量],_CurrentSettlement[受渡金額],"&gt;0",_CurrentSettlement[受渡日],"&gt;"&amp;TradingHistory!#REF!,_CurrentSettlement[取引区分],"返済*")</f>
        <v>0</v>
      </c>
      <c r="I32" s="51">
        <f>SUMIFS(_CurrentSettlement[受渡金額],_CurrentSettlement[受渡金額],"&gt;0",_CurrentSettlement[受渡日],"&gt;"&amp;TradingHistory!#REF!,_CurrentSettlement[取引区分],"返済*")</f>
        <v>0</v>
      </c>
      <c r="J32" s="53">
        <f>COUNTIFS(_CurrentSettlement[受渡金額],"&lt;=0",_CurrentSettlement[受渡日],"&gt;"&amp;TradingHistory!#REF!,_CurrentSettlement[取引区分],"返済*")</f>
        <v>0</v>
      </c>
      <c r="K32" s="54">
        <f>IFERROR(ABS(M32/L32),0)</f>
        <v>0</v>
      </c>
      <c r="L32" s="53">
        <f>SUMIFS(_CurrentSettlement[数量],_CurrentSettlement[受渡金額],"&lt;=0",_CurrentSettlement[受渡日],"&gt;"&amp;TradingHistory!#REF!,_CurrentSettlement[取引区分],"返済*")</f>
        <v>0</v>
      </c>
      <c r="M32" s="51">
        <f>SUMIFS(_CurrentSettlement[受渡金額],_CurrentSettlement[受渡金額],"&lt;=0",_CurrentSettlement[受渡日],"&gt;"&amp;TradingHistory!#REF!,_CurrentSettlement[取引区分],"返済*")</f>
        <v>0</v>
      </c>
    </row>
    <row r="33" spans="1:13" x14ac:dyDescent="0.4">
      <c r="A33" s="48" t="s">
        <v>45</v>
      </c>
      <c r="B33" s="48">
        <f>B31+B32</f>
        <v>6</v>
      </c>
      <c r="C33" s="50">
        <f>ABS((I33/H33)/(M33/L33))</f>
        <v>7.2055137844611525E-3</v>
      </c>
      <c r="D33" s="51">
        <f>SUM(D31:D32)</f>
        <v>20</v>
      </c>
      <c r="E33" s="52">
        <f>F33/(F33+J33)</f>
        <v>0.83333333333333337</v>
      </c>
      <c r="F33" s="48">
        <f>SUM(F31:F32)</f>
        <v>5</v>
      </c>
      <c r="G33" s="54">
        <f>I33/H33</f>
        <v>0.75657894736842102</v>
      </c>
      <c r="H33" s="48">
        <f>SUM(H31:H32)</f>
        <v>304</v>
      </c>
      <c r="I33" s="51">
        <f>SUM(I31:I32)</f>
        <v>230</v>
      </c>
      <c r="J33" s="48">
        <f>SUM(J31:J32)</f>
        <v>1</v>
      </c>
      <c r="K33" s="54">
        <f>ABS(M33/L33)</f>
        <v>105</v>
      </c>
      <c r="L33" s="48">
        <f>SUM(L31:L32)</f>
        <v>2</v>
      </c>
      <c r="M33" s="51">
        <f>SUM(M31:M32)</f>
        <v>-210</v>
      </c>
    </row>
    <row r="36" spans="1:13" x14ac:dyDescent="0.4">
      <c r="A36" s="48" t="s">
        <v>46</v>
      </c>
      <c r="B36" s="48">
        <f>B37-100</f>
        <v>0</v>
      </c>
      <c r="C36" s="50" t="str">
        <f>_xlfn.XLOOKUP($B$36,一覧!$B$4:$B$103,一覧!AY$4:AY$103,"---",0,1)</f>
        <v>---</v>
      </c>
      <c r="D36" s="51" t="str">
        <f>_xlfn.XLOOKUP($B$36,一覧!$B$4:$B$103,一覧!AZ$4:AZ$103,"---",0,1)</f>
        <v>---</v>
      </c>
      <c r="E36" s="52" t="str">
        <f>_xlfn.XLOOKUP($B$36,一覧!$B$4:$B$103,一覧!BA$4:BA$103,"---",0,1)</f>
        <v>---</v>
      </c>
      <c r="F36" s="53" t="str">
        <f>_xlfn.XLOOKUP($B$36,一覧!$B$4:$B$103,一覧!BB$4:BB$103,"---",0,1)</f>
        <v>---</v>
      </c>
      <c r="G36" s="54" t="str">
        <f>_xlfn.XLOOKUP($B$36,一覧!$B$4:$B$103,一覧!BC$4:BC$103,"---",0,1)</f>
        <v>---</v>
      </c>
      <c r="H36" s="53" t="str">
        <f>_xlfn.XLOOKUP($B$36,一覧!$B$4:$B$103,一覧!BD$4:BD$103,"---",0,1)</f>
        <v>---</v>
      </c>
      <c r="I36" s="51" t="str">
        <f>_xlfn.XLOOKUP($B$36,一覧!$B$4:$B$103,一覧!BE$4:BE$103,"---",0,1)</f>
        <v>---</v>
      </c>
      <c r="J36" s="53" t="str">
        <f>_xlfn.XLOOKUP($B$36,一覧!$B$4:$B$103,一覧!BF$4:BF$103,"---",0,1)</f>
        <v>---</v>
      </c>
      <c r="K36" s="50" t="str">
        <f>_xlfn.XLOOKUP($B$36,一覧!$B$4:$B$103,一覧!BG$4:BG$103,"---",0,1)</f>
        <v>---</v>
      </c>
      <c r="L36" s="53" t="str">
        <f>_xlfn.XLOOKUP($B$36,一覧!$B$4:$B$103,一覧!BH$4:BH$103,"---",0,1)</f>
        <v>---</v>
      </c>
      <c r="M36" s="51" t="str">
        <f>_xlfn.XLOOKUP($B$36,一覧!$B$4:$B$103,一覧!BI$4:BI$103,"---",0,1)</f>
        <v>---</v>
      </c>
    </row>
    <row r="37" spans="1:13" x14ac:dyDescent="0.4">
      <c r="B37" s="48">
        <f>ROUNDUP(B33,-2)</f>
        <v>100</v>
      </c>
      <c r="C37" s="50">
        <f>_xlfn.XLOOKUP($B$37,一覧!$B$4:$B$103,一覧!AN$4:AN$103,"---",0,1)</f>
        <v>1</v>
      </c>
      <c r="D37" s="51">
        <f>_xlfn.XLOOKUP($B$37,一覧!$B$4:$B$103,一覧!AO$4:AO$103,"---",0,1)</f>
        <v>20000</v>
      </c>
      <c r="E37" s="52">
        <f>_xlfn.XLOOKUP($B$37,一覧!$B$4:$B$103,一覧!AP$4:AP$103,"---",0,1)</f>
        <v>0.7</v>
      </c>
      <c r="F37" s="53">
        <f>_xlfn.XLOOKUP($B$37,一覧!$B$4:$B$103,一覧!AQ$4:AQ$103,"---",0,1)</f>
        <v>70</v>
      </c>
      <c r="G37" s="54">
        <f>_xlfn.XLOOKUP($B$37,一覧!$B$4:$B$103,一覧!AR$4:AR$103,"---",0,1)</f>
        <v>5</v>
      </c>
      <c r="H37" s="53">
        <f>_xlfn.XLOOKUP($B$37,一覧!$B$4:$B$103,一覧!AS$4:AS$103,"---",0,1)</f>
        <v>7000</v>
      </c>
      <c r="I37" s="51">
        <f>_xlfn.XLOOKUP($B$37,一覧!$B$4:$B$103,一覧!AT$4:AT$103,"---",0,1)</f>
        <v>35000</v>
      </c>
      <c r="J37" s="53">
        <f>_xlfn.XLOOKUP($B$37,一覧!$B$4:$B$103,一覧!AU$4:AU$103,"---",0,1)</f>
        <v>30</v>
      </c>
      <c r="K37" s="50">
        <f>_xlfn.XLOOKUP($B$37,一覧!$B$4:$B$103,一覧!AV$4:AV$103,"---",0,1)</f>
        <v>-5</v>
      </c>
      <c r="L37" s="53">
        <f>_xlfn.XLOOKUP($B$37,一覧!$B$4:$B$103,一覧!AW$4:AW$103,"---",0,1)</f>
        <v>3000</v>
      </c>
      <c r="M37" s="51">
        <f>_xlfn.XLOOKUP($B$37,一覧!$B$4:$B$103,一覧!AX$4:AX$103,"---",0,1)</f>
        <v>-15000</v>
      </c>
    </row>
    <row r="38" spans="1:13" x14ac:dyDescent="0.4">
      <c r="A38" s="48" t="s">
        <v>44</v>
      </c>
      <c r="B38" s="48">
        <f>B37</f>
        <v>100</v>
      </c>
      <c r="C38" s="50">
        <f ca="1">_xlfn.XLOOKUP($B$38,一覧!$B$4:$B$103,一覧!AY$4:AY$103,"---",0,1)</f>
        <v>7.2055137844611525E-3</v>
      </c>
      <c r="D38" s="51">
        <f ca="1">_xlfn.XLOOKUP($B$38,一覧!$B$4:$B$103,一覧!AZ$4:AZ$103,"---",0,1)</f>
        <v>20</v>
      </c>
      <c r="E38" s="52">
        <f ca="1">_xlfn.XLOOKUP($B$38,一覧!$B$4:$B$103,一覧!BA$4:BA$103,"---",0,1)</f>
        <v>0.83333333333333337</v>
      </c>
      <c r="F38" s="53">
        <f ca="1">_xlfn.XLOOKUP($B$38,一覧!$B$4:$B$103,一覧!BB$4:BB$103,"---",0,1)</f>
        <v>5</v>
      </c>
      <c r="G38" s="54">
        <f ca="1">_xlfn.XLOOKUP($B$38,一覧!$B$4:$B$103,一覧!BC$4:BC$103,"---",0,1)</f>
        <v>0.75657894736842102</v>
      </c>
      <c r="H38" s="53">
        <f ca="1">_xlfn.XLOOKUP($B$38,一覧!$B$4:$B$103,一覧!BD$4:BD$103,"---",0,1)</f>
        <v>304</v>
      </c>
      <c r="I38" s="51">
        <f ca="1">_xlfn.XLOOKUP($B$38,一覧!$B$4:$B$103,一覧!BE$4:BE$103,"---",0,1)</f>
        <v>230</v>
      </c>
      <c r="J38" s="53">
        <f ca="1">_xlfn.XLOOKUP($B$38,一覧!$B$4:$B$103,一覧!BF$4:BF$103,"---",0,1)</f>
        <v>1</v>
      </c>
      <c r="K38" s="50">
        <f ca="1">_xlfn.XLOOKUP($B$38,一覧!$B$4:$B$103,一覧!BG$4:BG$103,"---",0,1)</f>
        <v>-105</v>
      </c>
      <c r="L38" s="53">
        <f ca="1">_xlfn.XLOOKUP($B$38,一覧!$B$4:$B$103,一覧!BH$4:BH$103,"---",0,1)</f>
        <v>2</v>
      </c>
      <c r="M38" s="51">
        <f ca="1">_xlfn.XLOOKUP($B$38,一覧!$B$4:$B$103,一覧!BI$4:BI$103,"---",0,1)</f>
        <v>-210</v>
      </c>
    </row>
    <row r="39" spans="1:13" x14ac:dyDescent="0.4">
      <c r="C39" s="50"/>
      <c r="D39" s="51"/>
      <c r="E39" s="52"/>
      <c r="F39" s="53"/>
      <c r="G39" s="54"/>
      <c r="H39" s="53"/>
      <c r="I39" s="51"/>
      <c r="J39" s="53"/>
      <c r="K39" s="50"/>
      <c r="L39" s="53"/>
      <c r="M39" s="51"/>
    </row>
    <row r="40" spans="1:13" x14ac:dyDescent="0.4">
      <c r="A40" s="48" t="s">
        <v>43</v>
      </c>
      <c r="B40" s="48">
        <f>B37</f>
        <v>100</v>
      </c>
      <c r="C40" s="50">
        <f>_xlfn.XLOOKUP($B$40,一覧!$B$4:$B$103,一覧!G$4:G$103,"---",0,1)</f>
        <v>1</v>
      </c>
      <c r="D40" s="51">
        <f>_xlfn.XLOOKUP($B$40,一覧!$B$4:$B$103,一覧!H$4:H$103,"---",0,1)</f>
        <v>20000</v>
      </c>
      <c r="E40" s="52">
        <f>_xlfn.XLOOKUP($B$40,一覧!$B$4:$B$103,一覧!I$4:I$103,"---",0,1)</f>
        <v>0.7</v>
      </c>
      <c r="F40" s="53">
        <f>_xlfn.XLOOKUP($B$40,一覧!$B$4:$B$103,一覧!J$4:J$103,"---",0,1)</f>
        <v>70</v>
      </c>
      <c r="G40" s="54">
        <f>_xlfn.XLOOKUP($B$40,一覧!$B$4:$B$103,一覧!K$4:K$103,"---",0,1)</f>
        <v>5</v>
      </c>
      <c r="H40" s="53">
        <f>_xlfn.XLOOKUP($B$40,一覧!$B$4:$B$103,一覧!L$4:L$103,"---",0,1)</f>
        <v>7000</v>
      </c>
      <c r="I40" s="51">
        <f>_xlfn.XLOOKUP($B$40,一覧!$B$4:$B$103,一覧!M$4:M$103,"---",0,1)</f>
        <v>35000</v>
      </c>
      <c r="J40" s="53">
        <f>_xlfn.XLOOKUP($B$40,一覧!$B$4:$B$103,一覧!N$4:N$103,"---",0,1)</f>
        <v>30</v>
      </c>
      <c r="K40" s="50">
        <f>_xlfn.XLOOKUP($B$40,一覧!$B$4:$B$103,一覧!O$4:O$103,"---",0,1)</f>
        <v>-5</v>
      </c>
      <c r="L40" s="53">
        <f>_xlfn.XLOOKUP($B$40,一覧!$B$4:$B$103,一覧!P$4:P$103,"---",0,1)</f>
        <v>3000</v>
      </c>
      <c r="M40" s="51">
        <f>_xlfn.XLOOKUP($B$40,一覧!$B$4:$B$103,一覧!Q$4:Q$103,"---",0,1)</f>
        <v>-15000</v>
      </c>
    </row>
    <row r="41" spans="1:13" x14ac:dyDescent="0.4">
      <c r="A41" s="48" t="s">
        <v>44</v>
      </c>
      <c r="B41" s="48">
        <f>B37</f>
        <v>100</v>
      </c>
      <c r="C41" s="50">
        <f ca="1">_xlfn.XLOOKUP($B$37,一覧!$B$4:$B$103,一覧!R$4:R$103,"---",0,1)</f>
        <v>7.2055137844611525E-3</v>
      </c>
      <c r="D41" s="51">
        <f ca="1">_xlfn.XLOOKUP($B$41,一覧!$B$4:$B$103,一覧!S$4:S$103,"---",0,1)</f>
        <v>20</v>
      </c>
      <c r="E41" s="52">
        <f ca="1">_xlfn.XLOOKUP($B$41,一覧!$B$4:$B$103,一覧!T$4:T$103,"---",0,1)</f>
        <v>0.05</v>
      </c>
      <c r="F41" s="53">
        <f ca="1">_xlfn.XLOOKUP($B$41,一覧!$B$4:$B$103,一覧!U$4:U$103,"---",0,1)</f>
        <v>5</v>
      </c>
      <c r="G41" s="54">
        <f ca="1">_xlfn.XLOOKUP($B$41,一覧!$B$4:$B$103,一覧!V$4:V$103,"---",0,1)</f>
        <v>0.75657894736842102</v>
      </c>
      <c r="H41" s="53">
        <f ca="1">_xlfn.XLOOKUP($B$41,一覧!$B$4:$B$103,一覧!W$4:W$103,"---",0,1)</f>
        <v>304</v>
      </c>
      <c r="I41" s="51">
        <f ca="1">_xlfn.XLOOKUP($B$41,一覧!$B$4:$B$103,一覧!X$4:X$103,"---",0,1)</f>
        <v>230</v>
      </c>
      <c r="J41" s="53">
        <f ca="1">_xlfn.XLOOKUP($B$41,一覧!$B$4:$B$103,一覧!Y$4:Y$103,"---",0,1)</f>
        <v>1</v>
      </c>
      <c r="K41" s="50">
        <f ca="1">_xlfn.XLOOKUP($B$41,一覧!$B$4:$B$103,一覧!Z$4:Z$103,"---",0,1)</f>
        <v>-105</v>
      </c>
      <c r="L41" s="53">
        <f ca="1">_xlfn.XLOOKUP($B$41,一覧!$B$4:$B$103,一覧!AA$4:AA$103,"---",0,1)</f>
        <v>2</v>
      </c>
      <c r="M41" s="51">
        <f ca="1">_xlfn.XLOOKUP($B$41,一覧!$B$4:$B$103,一覧!AB$4:AB$103,"---",0,1)</f>
        <v>-210</v>
      </c>
    </row>
    <row r="43" spans="1:13" x14ac:dyDescent="0.4">
      <c r="B43" s="48" t="s">
        <v>77</v>
      </c>
    </row>
    <row r="44" spans="1:13" x14ac:dyDescent="0.4">
      <c r="A44" s="48" t="s">
        <v>74</v>
      </c>
      <c r="B44" s="48" t="str" cm="1">
        <f t="array" aca="1" ref="B44" ca="1">LEFT(CELL("filename",A1),FIND("[",CELL("filename",A1))-1)</f>
        <v>D:\Users\masak\YouTube\Documents\</v>
      </c>
    </row>
    <row r="45" spans="1:13" x14ac:dyDescent="0.4">
      <c r="A45" s="48" t="s">
        <v>75</v>
      </c>
      <c r="B45" s="48" t="s">
        <v>78</v>
      </c>
    </row>
    <row r="46" spans="1:13" x14ac:dyDescent="0.4">
      <c r="B46" s="48" t="s">
        <v>76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EDB-94B8-46E0-86BE-77377393784F}">
  <sheetPr codeName="Sheet1"/>
  <dimension ref="A1:BT103"/>
  <sheetViews>
    <sheetView topLeftCell="A2" zoomScale="80" zoomScaleNormal="80" workbookViewId="0">
      <selection activeCell="B38" sqref="B38"/>
    </sheetView>
  </sheetViews>
  <sheetFormatPr defaultRowHeight="18.75" x14ac:dyDescent="0.4"/>
  <cols>
    <col min="1" max="1" width="15.5" bestFit="1" customWidth="1"/>
    <col min="2" max="2" width="13.375" bestFit="1" customWidth="1"/>
    <col min="3" max="3" width="13.375" customWidth="1"/>
    <col min="7" max="7" width="8.625" customWidth="1"/>
    <col min="8" max="8" width="12.625" customWidth="1"/>
    <col min="9" max="11" width="8.625" customWidth="1"/>
    <col min="12" max="13" width="12.625" customWidth="1"/>
    <col min="14" max="15" width="8.625" customWidth="1"/>
    <col min="16" max="17" width="12.625" customWidth="1"/>
    <col min="18" max="18" width="8.625" customWidth="1"/>
    <col min="19" max="19" width="12.625" customWidth="1"/>
    <col min="20" max="22" width="8.625" customWidth="1"/>
    <col min="23" max="24" width="12.625" customWidth="1"/>
    <col min="25" max="26" width="8.625" customWidth="1"/>
    <col min="27" max="28" width="12.625" customWidth="1"/>
    <col min="29" max="29" width="8.625" customWidth="1"/>
    <col min="30" max="30" width="12.625" customWidth="1"/>
    <col min="31" max="33" width="8.625" customWidth="1"/>
    <col min="34" max="35" width="12.625" customWidth="1"/>
    <col min="36" max="37" width="8.625" customWidth="1"/>
    <col min="38" max="39" width="12.625" customWidth="1"/>
    <col min="40" max="40" width="8.625" customWidth="1"/>
    <col min="41" max="41" width="12.625" customWidth="1"/>
    <col min="42" max="44" width="8.625" customWidth="1"/>
    <col min="45" max="46" width="12.625" customWidth="1"/>
    <col min="47" max="48" width="8.625" customWidth="1"/>
    <col min="49" max="50" width="12.625" customWidth="1"/>
    <col min="51" max="51" width="8.625" customWidth="1"/>
    <col min="52" max="52" width="12.625" customWidth="1"/>
    <col min="53" max="55" width="8.625" customWidth="1"/>
    <col min="56" max="57" width="12.625" customWidth="1"/>
    <col min="58" max="59" width="8.625" customWidth="1"/>
    <col min="60" max="61" width="12.625" customWidth="1"/>
    <col min="62" max="62" width="8.625" customWidth="1"/>
    <col min="63" max="63" width="12.625" customWidth="1"/>
    <col min="64" max="66" width="8.625" customWidth="1"/>
    <col min="67" max="68" width="12.625" customWidth="1"/>
    <col min="69" max="70" width="8.625" customWidth="1"/>
    <col min="71" max="72" width="12.625" customWidth="1"/>
  </cols>
  <sheetData>
    <row r="1" spans="1:72" x14ac:dyDescent="0.4">
      <c r="A1" s="46"/>
      <c r="B1" s="47" t="s">
        <v>73</v>
      </c>
      <c r="C1" s="47"/>
      <c r="D1" s="47"/>
      <c r="E1" s="47"/>
      <c r="F1" s="47"/>
      <c r="G1" s="5" t="s">
        <v>71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6"/>
      <c r="AN1" s="27" t="s">
        <v>72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</row>
    <row r="2" spans="1:72" x14ac:dyDescent="0.4">
      <c r="A2" s="46"/>
      <c r="B2" s="46"/>
      <c r="C2" s="46"/>
      <c r="D2" s="46"/>
      <c r="E2" s="46"/>
      <c r="F2" s="46"/>
      <c r="G2" s="5" t="s">
        <v>51</v>
      </c>
      <c r="H2" s="5"/>
      <c r="I2" s="5"/>
      <c r="J2" s="5"/>
      <c r="K2" s="5"/>
      <c r="L2" s="5"/>
      <c r="M2" s="5"/>
      <c r="N2" s="5"/>
      <c r="O2" s="5"/>
      <c r="P2" s="5"/>
      <c r="Q2" s="28"/>
      <c r="R2" s="38" t="s">
        <v>44</v>
      </c>
      <c r="S2" s="5"/>
      <c r="T2" s="5"/>
      <c r="U2" s="5"/>
      <c r="V2" s="5"/>
      <c r="W2" s="5"/>
      <c r="X2" s="5"/>
      <c r="Y2" s="5"/>
      <c r="Z2" s="5"/>
      <c r="AA2" s="5"/>
      <c r="AB2" s="28"/>
      <c r="AC2" s="38" t="s">
        <v>53</v>
      </c>
      <c r="AD2" s="5"/>
      <c r="AE2" s="5"/>
      <c r="AF2" s="5"/>
      <c r="AG2" s="5"/>
      <c r="AH2" s="5"/>
      <c r="AI2" s="5"/>
      <c r="AJ2" s="5"/>
      <c r="AK2" s="5"/>
      <c r="AL2" s="5"/>
      <c r="AM2" s="28"/>
      <c r="AN2" s="27" t="s">
        <v>51</v>
      </c>
      <c r="AO2" s="18"/>
      <c r="AP2" s="18"/>
      <c r="AQ2" s="18"/>
      <c r="AR2" s="18"/>
      <c r="AS2" s="18"/>
      <c r="AT2" s="18"/>
      <c r="AU2" s="18"/>
      <c r="AV2" s="18"/>
      <c r="AW2" s="18"/>
      <c r="AX2" s="33"/>
      <c r="AY2" s="27" t="s">
        <v>52</v>
      </c>
      <c r="AZ2" s="18"/>
      <c r="BA2" s="18"/>
      <c r="BB2" s="18"/>
      <c r="BC2" s="18"/>
      <c r="BD2" s="18"/>
      <c r="BE2" s="18"/>
      <c r="BF2" s="18"/>
      <c r="BG2" s="18"/>
      <c r="BH2" s="18"/>
      <c r="BI2" s="33"/>
      <c r="BJ2" s="27" t="s">
        <v>53</v>
      </c>
      <c r="BK2" s="18"/>
      <c r="BL2" s="18"/>
      <c r="BM2" s="18"/>
      <c r="BN2" s="18"/>
      <c r="BO2" s="18"/>
      <c r="BP2" s="18"/>
      <c r="BQ2" s="18"/>
      <c r="BR2" s="18"/>
      <c r="BS2" s="18"/>
      <c r="BT2" s="18"/>
    </row>
    <row r="3" spans="1:72" x14ac:dyDescent="0.4">
      <c r="A3" s="46" t="s">
        <v>68</v>
      </c>
      <c r="B3" s="46" t="s">
        <v>69</v>
      </c>
      <c r="C3" s="46" t="s">
        <v>70</v>
      </c>
      <c r="D3" s="46" t="s">
        <v>49</v>
      </c>
      <c r="E3" s="46" t="s">
        <v>48</v>
      </c>
      <c r="F3" s="46" t="s">
        <v>47</v>
      </c>
      <c r="G3" s="6" t="s">
        <v>63</v>
      </c>
      <c r="H3" s="6" t="s">
        <v>54</v>
      </c>
      <c r="I3" s="6" t="s">
        <v>55</v>
      </c>
      <c r="J3" s="6" t="s">
        <v>56</v>
      </c>
      <c r="K3" s="6" t="s">
        <v>48</v>
      </c>
      <c r="L3" s="6" t="s">
        <v>0</v>
      </c>
      <c r="M3" s="6" t="s">
        <v>59</v>
      </c>
      <c r="N3" s="6" t="s">
        <v>60</v>
      </c>
      <c r="O3" s="6" t="s">
        <v>47</v>
      </c>
      <c r="P3" s="6" t="s">
        <v>0</v>
      </c>
      <c r="Q3" s="29" t="s">
        <v>62</v>
      </c>
      <c r="R3" s="39" t="s">
        <v>63</v>
      </c>
      <c r="S3" s="6" t="s">
        <v>54</v>
      </c>
      <c r="T3" s="6" t="s">
        <v>55</v>
      </c>
      <c r="U3" s="6" t="s">
        <v>56</v>
      </c>
      <c r="V3" s="6" t="s">
        <v>48</v>
      </c>
      <c r="W3" s="6" t="s">
        <v>0</v>
      </c>
      <c r="X3" s="6" t="s">
        <v>59</v>
      </c>
      <c r="Y3" s="6" t="s">
        <v>60</v>
      </c>
      <c r="Z3" s="6" t="s">
        <v>47</v>
      </c>
      <c r="AA3" s="6" t="s">
        <v>0</v>
      </c>
      <c r="AB3" s="29" t="s">
        <v>62</v>
      </c>
      <c r="AC3" s="39" t="s">
        <v>63</v>
      </c>
      <c r="AD3" s="6" t="s">
        <v>54</v>
      </c>
      <c r="AE3" s="6" t="s">
        <v>55</v>
      </c>
      <c r="AF3" s="6" t="s">
        <v>56</v>
      </c>
      <c r="AG3" s="6" t="s">
        <v>48</v>
      </c>
      <c r="AH3" s="6" t="s">
        <v>0</v>
      </c>
      <c r="AI3" s="6" t="s">
        <v>59</v>
      </c>
      <c r="AJ3" s="6" t="s">
        <v>60</v>
      </c>
      <c r="AK3" s="6" t="s">
        <v>47</v>
      </c>
      <c r="AL3" s="6" t="s">
        <v>0</v>
      </c>
      <c r="AM3" s="29" t="s">
        <v>62</v>
      </c>
      <c r="AN3" s="30" t="s">
        <v>63</v>
      </c>
      <c r="AO3" s="19" t="s">
        <v>54</v>
      </c>
      <c r="AP3" s="19" t="s">
        <v>55</v>
      </c>
      <c r="AQ3" s="19" t="s">
        <v>56</v>
      </c>
      <c r="AR3" s="19" t="s">
        <v>57</v>
      </c>
      <c r="AS3" s="19" t="s">
        <v>58</v>
      </c>
      <c r="AT3" s="19" t="s">
        <v>59</v>
      </c>
      <c r="AU3" s="19" t="s">
        <v>60</v>
      </c>
      <c r="AV3" s="19" t="s">
        <v>61</v>
      </c>
      <c r="AW3" s="19" t="s">
        <v>58</v>
      </c>
      <c r="AX3" s="34" t="s">
        <v>62</v>
      </c>
      <c r="AY3" s="30" t="s">
        <v>63</v>
      </c>
      <c r="AZ3" s="19" t="s">
        <v>54</v>
      </c>
      <c r="BA3" s="19" t="s">
        <v>55</v>
      </c>
      <c r="BB3" s="19" t="s">
        <v>56</v>
      </c>
      <c r="BC3" s="19" t="s">
        <v>57</v>
      </c>
      <c r="BD3" s="19" t="s">
        <v>58</v>
      </c>
      <c r="BE3" s="19" t="s">
        <v>59</v>
      </c>
      <c r="BF3" s="19" t="s">
        <v>60</v>
      </c>
      <c r="BG3" s="19" t="s">
        <v>61</v>
      </c>
      <c r="BH3" s="19" t="s">
        <v>58</v>
      </c>
      <c r="BI3" s="34" t="s">
        <v>62</v>
      </c>
      <c r="BJ3" s="30" t="s">
        <v>63</v>
      </c>
      <c r="BK3" s="19" t="s">
        <v>54</v>
      </c>
      <c r="BL3" s="19" t="s">
        <v>55</v>
      </c>
      <c r="BM3" s="19" t="s">
        <v>56</v>
      </c>
      <c r="BN3" s="19" t="s">
        <v>57</v>
      </c>
      <c r="BO3" s="19" t="s">
        <v>58</v>
      </c>
      <c r="BP3" s="19" t="s">
        <v>59</v>
      </c>
      <c r="BQ3" s="19" t="s">
        <v>60</v>
      </c>
      <c r="BR3" s="19" t="s">
        <v>61</v>
      </c>
      <c r="BS3" s="19" t="s">
        <v>58</v>
      </c>
      <c r="BT3" s="19" t="s">
        <v>62</v>
      </c>
    </row>
    <row r="4" spans="1:72" x14ac:dyDescent="0.4">
      <c r="A4" s="2" cm="1">
        <f t="array" ref="A4">IF(ROWS(_TradingHistory[])&gt;B4,INDEX(_TradingHistory[約定日],ROWS(_TradingHistory[])-B4,0),WORKDAY(サマリー!B28,10))</f>
        <v>45702</v>
      </c>
      <c r="B4">
        <v>100</v>
      </c>
      <c r="C4" s="17">
        <v>0.7</v>
      </c>
      <c r="D4">
        <v>100</v>
      </c>
      <c r="E4">
        <v>5</v>
      </c>
      <c r="F4">
        <v>5</v>
      </c>
      <c r="G4" s="8">
        <f>-K4/O4</f>
        <v>1</v>
      </c>
      <c r="H4" s="9">
        <f t="shared" ref="H4:H11" si="0">M4+Q4</f>
        <v>20000</v>
      </c>
      <c r="I4" s="16">
        <f>C4</f>
        <v>0.7</v>
      </c>
      <c r="J4" s="7">
        <f>B4*I4</f>
        <v>70</v>
      </c>
      <c r="K4" s="8">
        <f t="shared" ref="K4:K11" si="1">M4/L4</f>
        <v>5</v>
      </c>
      <c r="L4" s="11">
        <f t="shared" ref="L4:L35" si="2">J4*D4</f>
        <v>7000</v>
      </c>
      <c r="M4" s="12">
        <f t="shared" ref="M4:M35" si="3">L4*E4</f>
        <v>35000</v>
      </c>
      <c r="N4" s="7">
        <f>B4-J4</f>
        <v>30</v>
      </c>
      <c r="O4" s="8">
        <f>Q4/P4</f>
        <v>-5</v>
      </c>
      <c r="P4" s="11">
        <f t="shared" ref="P4:P35" si="4">N4*D4</f>
        <v>3000</v>
      </c>
      <c r="Q4" s="40">
        <f t="shared" ref="Q4:Q35" si="5">-P4*F4</f>
        <v>-15000</v>
      </c>
      <c r="R4" s="41">
        <f ca="1">IFERROR(V4/-Z4,"")</f>
        <v>7.2055137844611525E-3</v>
      </c>
      <c r="S4" s="12">
        <f ca="1">IFERROR(X4+AB4,"")</f>
        <v>20</v>
      </c>
      <c r="T4" s="10">
        <f ca="1">IFERROR(U4/B4,"")</f>
        <v>0.05</v>
      </c>
      <c r="U4" s="7">
        <f ca="1">IFERROR(COUNTIFS(OFFSET(_TradingHistory[実現損益],ROWS(_TradingHistory[])-IF(B4&gt;ROWS(_TradingHistory[]),ROWS(_TradingHistory[]),B4),0,IF(B4&gt;ROWS(_TradingHistory[]),ROWS(_TradingHistory[]),B4),1),"&gt;0"),"")</f>
        <v>5</v>
      </c>
      <c r="V4" s="8">
        <f ca="1">IFERROR(X4/W4,"")</f>
        <v>0.75657894736842102</v>
      </c>
      <c r="W4" s="7">
        <f ca="1">IFERROR(SUMIFS(OFFSET(_TradingHistory[約定数量],ROWS(_TradingHistory[])-IF(B4&gt;ROWS(_TradingHistory[]),ROWS(_TradingHistory[]),B4),0,IF(B4&gt;ROWS(_TradingHistory[]),ROWS(_TradingHistory[]),B4),1),OFFSET(_TradingHistory[実現損益],ROWS(_TradingHistory[])-IF(B4&gt;ROWS(_TradingHistory[]),ROWS(_TradingHistory[]),B4),0,IF(B4&gt;ROWS(_TradingHistory[]),ROWS(_TradingHistory[]),B4),1),"&gt;0"),"")</f>
        <v>304</v>
      </c>
      <c r="X4" s="7">
        <f ca="1">SUMIFS(OFFSET(_TradingHistory[実現損益],ROWS(_TradingHistory[])-IF(B4&gt;ROWS(_TradingHistory[]),ROWS(_TradingHistory[]),B4),0,IF(B4&gt;ROWS(_TradingHistory[]),ROWS(_TradingHistory[]),B4)),OFFSET(_TradingHistory[実現損益],ROWS(_TradingHistory[])-IF(B4&gt;ROWS(_TradingHistory[]),ROWS(_TradingHistory[]),B4),0,IF(B4&gt;ROWS(_TradingHistory[]),ROWS(_TradingHistory[]),B4),1),"&gt;0")</f>
        <v>230</v>
      </c>
      <c r="Y4" s="7">
        <f ca="1">IFERROR(COUNTIFS(OFFSET(_TradingHistory[実現損益],ROWS(_TradingHistory[])-IF(B4&gt;ROWS(_TradingHistory[]),ROWS(_TradingHistory[]),B4),0,IF(B4&gt;ROWS(_TradingHistory[]),ROWS(_TradingHistory[]),B4),1),"&lt;=0"),"")</f>
        <v>1</v>
      </c>
      <c r="Z4" s="8">
        <f ca="1">IFERROR(AB4/AA4,"")</f>
        <v>-105</v>
      </c>
      <c r="AA4" s="7">
        <f ca="1">IFERROR(SUMIFS(OFFSET(_TradingHistory[約定数量],ROWS(_TradingHistory[])-IF(B4&gt;ROWS(_TradingHistory[]),ROWS(_TradingHistory[]),B4),0,IF(B4&gt;ROWS(_TradingHistory[]),ROWS(_TradingHistory[]),B4),1),OFFSET(_TradingHistory[実現損益],ROWS(_TradingHistory[])-IF(B4&gt;ROWS(_TradingHistory[]),ROWS(_TradingHistory[]),B4),0,IF(B4&gt;ROWS(_TradingHistory[]),ROWS(_TradingHistory[]),B4),1),"&lt;=0"),"")</f>
        <v>2</v>
      </c>
      <c r="AB4" s="40">
        <f ca="1">SUMIFS(OFFSET(_TradingHistory[実現損益],ROWS(_TradingHistory[])-IF(B4&gt;ROWS(_TradingHistory[]),ROWS(_TradingHistory[]),B4),0,IF(B4&gt;ROWS(_TradingHistory[]),ROWS(_TradingHistory[]),B4)),OFFSET(_TradingHistory[実現損益],ROWS(_TradingHistory[])-IF(B4&gt;ROWS(_TradingHistory[]),ROWS(_TradingHistory[]),B4),0,IF(B4&gt;ROWS(_TradingHistory[]),ROWS(_TradingHistory[]),B4),1),"&lt;=0")</f>
        <v>-210</v>
      </c>
      <c r="AC4" s="41">
        <f t="shared" ref="AC4:AM4" ca="1" si="6">IFERROR(R4-G4,"")</f>
        <v>-0.9927944862155389</v>
      </c>
      <c r="AD4" s="9">
        <f t="shared" ca="1" si="6"/>
        <v>-19980</v>
      </c>
      <c r="AE4" s="16">
        <f t="shared" ca="1" si="6"/>
        <v>-0.64999999999999991</v>
      </c>
      <c r="AF4" s="7">
        <f t="shared" ca="1" si="6"/>
        <v>-65</v>
      </c>
      <c r="AG4" s="8">
        <f t="shared" ca="1" si="6"/>
        <v>-4.2434210526315788</v>
      </c>
      <c r="AH4" s="15">
        <f t="shared" ca="1" si="6"/>
        <v>-6696</v>
      </c>
      <c r="AI4" s="9">
        <f t="shared" ca="1" si="6"/>
        <v>-34770</v>
      </c>
      <c r="AJ4" s="7">
        <f t="shared" ca="1" si="6"/>
        <v>-29</v>
      </c>
      <c r="AK4" s="8">
        <f t="shared" ca="1" si="6"/>
        <v>-100</v>
      </c>
      <c r="AL4" s="15">
        <f t="shared" ca="1" si="6"/>
        <v>-2998</v>
      </c>
      <c r="AM4" s="31">
        <f t="shared" ca="1" si="6"/>
        <v>14790</v>
      </c>
      <c r="AN4" s="43">
        <f t="shared" ref="AN4:AX4" si="7">G4</f>
        <v>1</v>
      </c>
      <c r="AO4" s="24">
        <f t="shared" si="7"/>
        <v>20000</v>
      </c>
      <c r="AP4" s="44">
        <f t="shared" si="7"/>
        <v>0.7</v>
      </c>
      <c r="AQ4" s="1">
        <f t="shared" si="7"/>
        <v>70</v>
      </c>
      <c r="AR4" s="45">
        <f t="shared" si="7"/>
        <v>5</v>
      </c>
      <c r="AS4" s="25">
        <f t="shared" si="7"/>
        <v>7000</v>
      </c>
      <c r="AT4" s="24">
        <f t="shared" si="7"/>
        <v>35000</v>
      </c>
      <c r="AU4" s="1">
        <f t="shared" si="7"/>
        <v>30</v>
      </c>
      <c r="AV4" s="45">
        <f t="shared" si="7"/>
        <v>-5</v>
      </c>
      <c r="AW4" s="25">
        <f t="shared" si="7"/>
        <v>3000</v>
      </c>
      <c r="AX4" s="36">
        <f t="shared" si="7"/>
        <v>-15000</v>
      </c>
      <c r="AY4" s="35">
        <f ca="1">IF(B4&lt;サマリー!$B$33+100,-BC4/BG4,"")</f>
        <v>7.2055137844611525E-3</v>
      </c>
      <c r="AZ4" s="20">
        <f ca="1">BE4+BI4</f>
        <v>20</v>
      </c>
      <c r="BA4" s="21">
        <f ca="1">BB4/(BB4+BF4)</f>
        <v>0.83333333333333337</v>
      </c>
      <c r="BB4" s="1">
        <f ca="1">COUNTIFS(OFFSET(_TradingHistory[実現損益],ROWS(_TradingHistory[])-IF(B4&gt;ROWS(_TradingHistory[]),ROWS(_TradingHistory[]),B4),0,IF(B4&gt;ROWS(_TradingHistory[]),ROWS(_TradingHistory[]),B4),1),"&gt;0")</f>
        <v>5</v>
      </c>
      <c r="BC4" s="22">
        <f ca="1">BE4/BD4</f>
        <v>0.75657894736842102</v>
      </c>
      <c r="BD4" s="1">
        <f ca="1">SUMIFS(OFFSET(_TradingHistory[約定数量],ROWS(_TradingHistory[])-IF(B4&gt;ROWS(_TradingHistory[]),ROWS(_TradingHistory[]),B4),0,IF(B4&gt;ROWS(_TradingHistory[]),ROWS(_TradingHistory[]),B4),1),OFFSET(_TradingHistory[実現損益],ROWS(_TradingHistory[])-IF(B4&gt;ROWS(_TradingHistory[]),ROWS(_TradingHistory[]),B4),0,IF(B4&gt;ROWS(_TradingHistory[]),ROWS(_TradingHistory[]),B4),1),"&gt;0")</f>
        <v>304</v>
      </c>
      <c r="BE4" s="20">
        <f ca="1">SUMIFS(OFFSET(_TradingHistory[実現損益],ROWS(_TradingHistory[])-IF(B4&gt;ROWS(_TradingHistory[]),ROWS(_TradingHistory[]),B4),0,IF(B4&gt;ROWS(_TradingHistory[]),ROWS(_TradingHistory[]),B4)),OFFSET(_TradingHistory[実現損益],ROWS(_TradingHistory[])-IF(B4&gt;ROWS(_TradingHistory[]),ROWS(_TradingHistory[]),B4),0,IF(B4&gt;ROWS(_TradingHistory[]),ROWS(_TradingHistory[]),B4),1),"&gt;0")</f>
        <v>230</v>
      </c>
      <c r="BF4" s="1">
        <f ca="1">COUNTIFS(OFFSET(_TradingHistory[実現損益],ROWS(_TradingHistory[])-IF(B4&gt;ROWS(_TradingHistory[]),ROWS(_TradingHistory[]),B4),0,IF(B4&gt;ROWS(_TradingHistory[]),ROWS(_TradingHistory[]),B4),1),"&lt;=0")</f>
        <v>1</v>
      </c>
      <c r="BG4" s="22">
        <f ca="1">BI4/BH4</f>
        <v>-105</v>
      </c>
      <c r="BH4" s="23">
        <f ca="1">SUMIFS(OFFSET(_TradingHistory[約定数量],ROWS(_TradingHistory[])-IF(B4&gt;ROWS(_TradingHistory[]),ROWS(_TradingHistory[]),B4),0,IF(B4&gt;ROWS(_TradingHistory[]),ROWS(_TradingHistory[]),B4),1),OFFSET(_TradingHistory[実現損益],ROWS(_TradingHistory[])-IF(B4&gt;ROWS(_TradingHistory[]),ROWS(_TradingHistory[]),B4),0,IF(B4&gt;ROWS(_TradingHistory[]),ROWS(_TradingHistory[]),B4),1),"&lt;=0")</f>
        <v>2</v>
      </c>
      <c r="BI4" s="37">
        <f ca="1">SUMIFS(OFFSET(_TradingHistory[実現損益],ROWS(_TradingHistory[])-IF(B4&gt;ROWS(_TradingHistory[]),ROWS(_TradingHistory[]),B4),0,IF(B4&gt;ROWS(_TradingHistory[]),ROWS(_TradingHistory[]),B4)),OFFSET(_TradingHistory[実現損益],ROWS(_TradingHistory[])-IF(B4&gt;ROWS(_TradingHistory[]),ROWS(_TradingHistory[]),B4),0,IF(B4&gt;ROWS(_TradingHistory[]),ROWS(_TradingHistory[]),B4),1),"&lt;=0")</f>
        <v>-210</v>
      </c>
      <c r="BJ4" s="35">
        <f t="shared" ref="BJ4" ca="1" si="8">IF(AY4="","",AY4-AN4)</f>
        <v>-0.9927944862155389</v>
      </c>
      <c r="BK4" s="20">
        <f t="shared" ref="BK4" ca="1" si="9">IF(AY4="","",AZ4-AO4)</f>
        <v>-19980</v>
      </c>
      <c r="BL4" s="21">
        <f t="shared" ref="BL4" ca="1" si="10">IF(AY4="","",BA4-AP4)</f>
        <v>0.13333333333333341</v>
      </c>
      <c r="BM4" s="23">
        <f t="shared" ref="BM4" ca="1" si="11">IF(AY4="","",BB4-AQ4)</f>
        <v>-65</v>
      </c>
      <c r="BN4" s="22">
        <f t="shared" ref="BN4" ca="1" si="12">IF(AY4="","",BC4-AR4)</f>
        <v>-4.2434210526315788</v>
      </c>
      <c r="BO4" s="25">
        <f t="shared" ref="BO4" ca="1" si="13">IF(AY4="","",BD4-AS4)</f>
        <v>-6696</v>
      </c>
      <c r="BP4" s="20">
        <f t="shared" ref="BP4" ca="1" si="14">IF(AY4="","",BE4-AT4)</f>
        <v>-34770</v>
      </c>
      <c r="BQ4" s="23">
        <f t="shared" ref="BQ4" ca="1" si="15">IF(AY4="","",BF4-AU4)</f>
        <v>-29</v>
      </c>
      <c r="BR4" s="22">
        <f t="shared" ref="BR4" ca="1" si="16">IF(AY4="","",BG4-AV4)</f>
        <v>-100</v>
      </c>
      <c r="BS4" s="23">
        <f t="shared" ref="BS4" ca="1" si="17">IF(AY4="","",BH4-AW4)</f>
        <v>-2998</v>
      </c>
      <c r="BT4" s="20">
        <f t="shared" ref="BT4" ca="1" si="18">IF(AY4="","",BI4-AX4)</f>
        <v>14790</v>
      </c>
    </row>
    <row r="5" spans="1:72" x14ac:dyDescent="0.4">
      <c r="A5" s="2" cm="1">
        <f t="array" ref="A5">IF(ROWS(_TradingHistory[])&gt;B5,INDEX(_TradingHistory[約定日],ROWS(_TradingHistory[])-B5,0),WORKDAY(A4,10))</f>
        <v>45716</v>
      </c>
      <c r="B5">
        <v>200</v>
      </c>
      <c r="C5" s="17">
        <v>0.7</v>
      </c>
      <c r="D5">
        <v>100</v>
      </c>
      <c r="E5">
        <v>5</v>
      </c>
      <c r="F5">
        <v>5</v>
      </c>
      <c r="G5" s="8">
        <f>-K5/O5</f>
        <v>1</v>
      </c>
      <c r="H5" s="9">
        <f t="shared" si="0"/>
        <v>20000</v>
      </c>
      <c r="I5" s="10">
        <f>C5</f>
        <v>0.7</v>
      </c>
      <c r="J5" s="7">
        <f>(B5-B4)*I5</f>
        <v>70</v>
      </c>
      <c r="K5" s="8">
        <f t="shared" si="1"/>
        <v>5</v>
      </c>
      <c r="L5" s="11">
        <f t="shared" si="2"/>
        <v>7000</v>
      </c>
      <c r="M5" s="12">
        <f t="shared" si="3"/>
        <v>35000</v>
      </c>
      <c r="N5" s="7">
        <f>(B5-B4)-J5</f>
        <v>30</v>
      </c>
      <c r="O5" s="8">
        <f>Q5/P5</f>
        <v>-5</v>
      </c>
      <c r="P5" s="11">
        <f t="shared" si="4"/>
        <v>3000</v>
      </c>
      <c r="Q5" s="40">
        <f t="shared" si="5"/>
        <v>-15000</v>
      </c>
      <c r="R5" s="41" t="str">
        <f t="shared" ref="R5:R68" ca="1" si="19">IFERROR(V5/-Z5,"")</f>
        <v/>
      </c>
      <c r="S5" s="12" t="str">
        <f t="shared" ref="S5:S68" ca="1" si="20">IFERROR(X5+AB5,"")</f>
        <v/>
      </c>
      <c r="T5" s="13" t="str">
        <f ca="1">IFERROR(U5/(B5-B4),"")</f>
        <v/>
      </c>
      <c r="U5" s="7" t="str">
        <f ca="1">IFERROR(COUNTIFS(OFFSET(_TradingHistory[実現損益],ROWS(_TradingHistory[])-IF(B5&gt;ROWS(_TradingHistory[]),ROWS(_TradingHistory[]),B5),0,IF(B5&gt;ROWS(_TradingHistory[]),ROWS(_TradingHistory[]),B5)-B4,1),"&gt;0"),"")</f>
        <v/>
      </c>
      <c r="V5" s="8" t="str">
        <f t="shared" ref="V5:V68" ca="1" si="21">IFERROR(X5/W5,"")</f>
        <v/>
      </c>
      <c r="W5" s="7" t="str">
        <f ca="1">IFERROR(SUMIFS(OFFSET(_TradingHistory[約定数量],ROWS(_TradingHistory[])-IF(B5&gt;ROWS(_TradingHistory[]),ROWS(_TradingHistory[]),B5),0,IF(B5&gt;ROWS(_TradingHistory[]),ROWS(_TradingHistory[]),B5)-B4,1),OFFSET(_TradingHistory[実現損益],ROWS(_TradingHistory[])-IF(B5&gt;ROWS(_TradingHistory[]),ROWS(_TradingHistory[]),B5),0,IF(B5&gt;ROWS(_TradingHistory[]),ROWS(_TradingHistory[]),B5)-B4,1),"&gt;0"),"")</f>
        <v/>
      </c>
      <c r="X5" s="7" t="str">
        <f ca="1">IFERROR(SUMIFS(OFFSET(_TradingHistory[実現損益],ROWS(_TradingHistory[])-IF(B5&gt;ROWS(_TradingHistory[]),ROWS(_TradingHistory[]),B5),0,IF(B5&gt;ROWS(_TradingHistory[]),ROWS(_TradingHistory[]),B5)-B4),OFFSET(_TradingHistory[実現損益],ROWS(_TradingHistory[])-IF(B5&gt;ROWS(_TradingHistory[]),ROWS(_TradingHistory[]),B5),0,IF(B5&gt;ROWS(_TradingHistory[]),ROWS(_TradingHistory[]),B5)-B4,1),"&gt;0"),"")</f>
        <v/>
      </c>
      <c r="Y5" s="14" t="str">
        <f ca="1">IFERROR(COUNTIFS(OFFSET(_TradingHistory[実現損益],ROWS(_TradingHistory[])-IF(B5&gt;ROWS(_TradingHistory[]),ROWS(_TradingHistory[]),B5),0,IF(B5&gt;ROWS(_TradingHistory[]),ROWS(_TradingHistory[]),B5)-B4,1),"&lt;=0"),"")</f>
        <v/>
      </c>
      <c r="Z5" s="8" t="str">
        <f t="shared" ref="Z5:Z68" ca="1" si="22">IFERROR(AB5/AA5,"")</f>
        <v/>
      </c>
      <c r="AA5" s="7" t="str">
        <f ca="1">IFERROR(SUMIFS(OFFSET(_TradingHistory[約定数量],ROWS(_TradingHistory[])-IF(B5&gt;ROWS(_TradingHistory[]),ROWS(_TradingHistory[]),B5),0,IF(B5&gt;ROWS(_TradingHistory[]),ROWS(_TradingHistory[]),B5)-B4,1),OFFSET(_TradingHistory[実現損益],ROWS(_TradingHistory[])-IF(B5&gt;ROWS(_TradingHistory[]),ROWS(_TradingHistory[]),B5),0,IF(B5&gt;ROWS(_TradingHistory[]),ROWS(_TradingHistory[]),B5)-B4,1),"&lt;=0"),"")</f>
        <v/>
      </c>
      <c r="AB5" s="42" t="str">
        <f ca="1">IFERROR(SUMIFS(OFFSET(_TradingHistory[実現損益],ROWS(_TradingHistory[])-IF(B5&gt;ROWS(_TradingHistory[]),ROWS(_TradingHistory[]),B5),0,IF(B5&gt;ROWS(_TradingHistory[]),ROWS(_TradingHistory[]),B5)-B4),OFFSET(_TradingHistory[実現損益],ROWS(_TradingHistory[])-IF(B5&gt;ROWS(_TradingHistory[]),ROWS(_TradingHistory[]),B5),0,IF(B5&gt;ROWS(_TradingHistory[]),ROWS(_TradingHistory[]),B5)-B4,1),"&lt;=0"),"")</f>
        <v/>
      </c>
      <c r="AC5" s="41" t="str">
        <f t="shared" ref="AC5:AC68" ca="1" si="23">IFERROR(R5-G5,"")</f>
        <v/>
      </c>
      <c r="AD5" s="9" t="str">
        <f t="shared" ref="AD5:AD68" ca="1" si="24">IFERROR(S5-H5,"")</f>
        <v/>
      </c>
      <c r="AE5" s="16" t="str">
        <f t="shared" ref="AE5:AE68" ca="1" si="25">IFERROR(T5-I5,"")</f>
        <v/>
      </c>
      <c r="AF5" s="7" t="str">
        <f t="shared" ref="AF5:AF68" ca="1" si="26">IFERROR(U5-J5,"")</f>
        <v/>
      </c>
      <c r="AG5" s="8" t="str">
        <f t="shared" ref="AG5:AG68" ca="1" si="27">IFERROR(V5-K5,"")</f>
        <v/>
      </c>
      <c r="AH5" s="15" t="str">
        <f t="shared" ref="AH5:AH68" ca="1" si="28">IFERROR(W5-L5,"")</f>
        <v/>
      </c>
      <c r="AI5" s="9" t="str">
        <f t="shared" ref="AI5:AI68" ca="1" si="29">IFERROR(X5-M5,"")</f>
        <v/>
      </c>
      <c r="AJ5" s="7" t="str">
        <f t="shared" ref="AJ5:AJ68" ca="1" si="30">IFERROR(Y5-N5,"")</f>
        <v/>
      </c>
      <c r="AK5" s="8" t="str">
        <f t="shared" ref="AK5:AK68" ca="1" si="31">IFERROR(Z5-O5,"")</f>
        <v/>
      </c>
      <c r="AL5" s="15" t="str">
        <f t="shared" ref="AL5:AL68" ca="1" si="32">IFERROR(AA5-P5,"")</f>
        <v/>
      </c>
      <c r="AM5" s="31" t="str">
        <f t="shared" ref="AM5:AM68" ca="1" si="33">IFERROR(AB5-Q5,"")</f>
        <v/>
      </c>
      <c r="AN5" s="32">
        <f ca="1">-AR5/AV5</f>
        <v>0.95199211765476821</v>
      </c>
      <c r="AO5" s="24">
        <f t="shared" ref="AO5:AO15" ca="1" si="34">AT5+AX5</f>
        <v>20020</v>
      </c>
      <c r="AP5" s="21">
        <f t="shared" ref="AP5:AP36" ca="1" si="35">AQ5/B5</f>
        <v>0.375</v>
      </c>
      <c r="AQ5" s="25">
        <f t="shared" ref="AQ5:AQ15" ca="1" si="36">IF(BB4="",AQ4,BB4)+J5</f>
        <v>75</v>
      </c>
      <c r="AR5" s="22">
        <f t="shared" ref="AR5:AR15" ca="1" si="37">AT5/AS5</f>
        <v>4.823384446878423</v>
      </c>
      <c r="AS5" s="25">
        <f t="shared" ref="AS5:AS15" ca="1" si="38">IF(BD4="",AS4,BD4)+L5</f>
        <v>7304</v>
      </c>
      <c r="AT5" s="24">
        <f ca="1">IF(BE4="",AT4,BE4)+M5</f>
        <v>35230</v>
      </c>
      <c r="AU5" s="25">
        <f t="shared" ref="AU5:AU15" ca="1" si="39">IF(BF4="",AU4,BF4)+N5</f>
        <v>31</v>
      </c>
      <c r="AV5" s="22">
        <f ca="1">AX5/AW5</f>
        <v>-5.0666222518321122</v>
      </c>
      <c r="AW5" s="25">
        <f t="shared" ref="AW5:AW15" ca="1" si="40">IF(BH4="",AW4,BH4)+P5</f>
        <v>3002</v>
      </c>
      <c r="AX5" s="36">
        <f t="shared" ref="AX5:AX15" ca="1" si="41">IF(BI4="",AX4,BI4)+Q5</f>
        <v>-15210</v>
      </c>
      <c r="AY5" s="35" t="str">
        <f>IF(B5&lt;サマリー!$B$33+100,-BC5/BG5,"")</f>
        <v/>
      </c>
      <c r="AZ5" s="20">
        <f t="shared" ref="AZ5:AZ68" ca="1" si="42">BE5+BI5</f>
        <v>20</v>
      </c>
      <c r="BA5" s="21">
        <f t="shared" ref="BA5:BA68" ca="1" si="43">BB5/(BB5+BF5)</f>
        <v>0.83333333333333337</v>
      </c>
      <c r="BB5" s="1">
        <f ca="1">COUNTIFS(OFFSET(_TradingHistory[実現損益],ROWS(_TradingHistory[])-IF(B5&gt;ROWS(_TradingHistory[]),ROWS(_TradingHistory[]),B5),0,IF(B5&gt;ROWS(_TradingHistory[]),ROWS(_TradingHistory[]),B5),1),"&gt;0")</f>
        <v>5</v>
      </c>
      <c r="BC5" s="22">
        <f t="shared" ref="BC5:BC68" ca="1" si="44">BE5/BD5</f>
        <v>0.75657894736842102</v>
      </c>
      <c r="BD5" s="1">
        <f ca="1">SUMIFS(OFFSET(_TradingHistory[約定数量],ROWS(_TradingHistory[])-IF(B5&gt;ROWS(_TradingHistory[]),ROWS(_TradingHistory[]),B5),0,IF(B5&gt;ROWS(_TradingHistory[]),ROWS(_TradingHistory[]),B5),1),OFFSET(_TradingHistory[実現損益],ROWS(_TradingHistory[])-IF(B5&gt;ROWS(_TradingHistory[]),ROWS(_TradingHistory[]),B5),0,IF(B5&gt;ROWS(_TradingHistory[]),ROWS(_TradingHistory[]),B5),1),"&gt;0")</f>
        <v>304</v>
      </c>
      <c r="BE5" s="20">
        <f ca="1">SUMIFS(OFFSET(_TradingHistory[実現損益],ROWS(_TradingHistory[])-IF(B5&gt;ROWS(_TradingHistory[]),ROWS(_TradingHistory[]),B5),0,IF(B5&gt;ROWS(_TradingHistory[]),ROWS(_TradingHistory[]),B5)),OFFSET(_TradingHistory[実現損益],ROWS(_TradingHistory[])-IF(B5&gt;ROWS(_TradingHistory[]),ROWS(_TradingHistory[]),B5),0,IF(B5&gt;ROWS(_TradingHistory[]),ROWS(_TradingHistory[]),B5),1),"&gt;0")</f>
        <v>230</v>
      </c>
      <c r="BF5" s="1">
        <f ca="1">COUNTIFS(OFFSET(_TradingHistory[実現損益],ROWS(_TradingHistory[])-IF(B5&gt;ROWS(_TradingHistory[]),ROWS(_TradingHistory[]),B5),0,IF(B5&gt;ROWS(_TradingHistory[]),ROWS(_TradingHistory[]),B5),1),"&lt;=0")</f>
        <v>1</v>
      </c>
      <c r="BG5" s="22">
        <f t="shared" ref="BG5:BG68" ca="1" si="45">BI5/BH5</f>
        <v>-105</v>
      </c>
      <c r="BH5" s="23">
        <f ca="1">SUMIFS(OFFSET(_TradingHistory[約定数量],ROWS(_TradingHistory[])-IF(B5&gt;ROWS(_TradingHistory[]),ROWS(_TradingHistory[]),B5),0,IF(B5&gt;ROWS(_TradingHistory[]),ROWS(_TradingHistory[]),B5),1),OFFSET(_TradingHistory[実現損益],ROWS(_TradingHistory[])-IF(B5&gt;ROWS(_TradingHistory[]),ROWS(_TradingHistory[]),B5),0,IF(B5&gt;ROWS(_TradingHistory[]),ROWS(_TradingHistory[]),B5),1),"&lt;=0")</f>
        <v>2</v>
      </c>
      <c r="BI5" s="37">
        <f ca="1">SUMIFS(OFFSET(_TradingHistory[実現損益],ROWS(_TradingHistory[])-IF(B5&gt;ROWS(_TradingHistory[]),ROWS(_TradingHistory[]),B5),0,IF(B5&gt;ROWS(_TradingHistory[]),ROWS(_TradingHistory[]),B5)),OFFSET(_TradingHistory[実現損益],ROWS(_TradingHistory[])-IF(B5&gt;ROWS(_TradingHistory[]),ROWS(_TradingHistory[]),B5),0,IF(B5&gt;ROWS(_TradingHistory[]),ROWS(_TradingHistory[]),B5),1),"&lt;=0")</f>
        <v>-210</v>
      </c>
      <c r="BJ5" s="35" t="str">
        <f t="shared" ref="BJ5:BJ9" si="46">IF(AY5="","",AY5-AN5)</f>
        <v/>
      </c>
      <c r="BK5" s="20" t="str">
        <f t="shared" ref="BK5:BK9" si="47">IF(AY5="","",AZ5-AO5)</f>
        <v/>
      </c>
      <c r="BL5" s="21" t="str">
        <f t="shared" ref="BL5:BL9" si="48">IF(AY5="","",BA5-AP5)</f>
        <v/>
      </c>
      <c r="BM5" s="23" t="str">
        <f t="shared" ref="BM5:BM9" si="49">IF(AY5="","",BB5-AQ5)</f>
        <v/>
      </c>
      <c r="BN5" s="22" t="str">
        <f t="shared" ref="BN5:BN9" si="50">IF(AY5="","",BC5-AR5)</f>
        <v/>
      </c>
      <c r="BO5" s="25" t="str">
        <f t="shared" ref="BO5:BO9" si="51">IF(AY5="","",BD5-AS5)</f>
        <v/>
      </c>
      <c r="BP5" s="20" t="str">
        <f t="shared" ref="BP5:BP9" si="52">IF(AY5="","",BE5-AT5)</f>
        <v/>
      </c>
      <c r="BQ5" s="23" t="str">
        <f t="shared" ref="BQ5:BQ9" si="53">IF(AY5="","",BF5-AU5)</f>
        <v/>
      </c>
      <c r="BR5" s="22" t="str">
        <f t="shared" ref="BR5:BR9" si="54">IF(AY5="","",BG5-AV5)</f>
        <v/>
      </c>
      <c r="BS5" s="23" t="str">
        <f t="shared" ref="BS5:BS9" si="55">IF(AY5="","",BH5-AW5)</f>
        <v/>
      </c>
      <c r="BT5" s="20" t="str">
        <f t="shared" ref="BT5:BT9" si="56">IF(AY5="","",BI5-AX5)</f>
        <v/>
      </c>
    </row>
    <row r="6" spans="1:72" x14ac:dyDescent="0.4">
      <c r="A6" s="2" cm="1">
        <f t="array" ref="A6">IF(ROWS(_TradingHistory[])&gt;B6,INDEX(_TradingHistory[約定日],ROWS(_TradingHistory[])-B6,0),WORKDAY(A5,10))</f>
        <v>45730</v>
      </c>
      <c r="B6">
        <v>300</v>
      </c>
      <c r="C6" s="17">
        <v>0.8</v>
      </c>
      <c r="D6">
        <v>100</v>
      </c>
      <c r="E6">
        <v>5</v>
      </c>
      <c r="F6">
        <v>5</v>
      </c>
      <c r="G6" s="8">
        <f t="shared" ref="G6:G69" si="57">-K6/O6</f>
        <v>1</v>
      </c>
      <c r="H6" s="9">
        <f t="shared" si="0"/>
        <v>30000</v>
      </c>
      <c r="I6" s="10">
        <f t="shared" ref="I6:I69" si="58">C6</f>
        <v>0.8</v>
      </c>
      <c r="J6" s="7">
        <f t="shared" ref="J6:J69" si="59">(B6-B5)*I6</f>
        <v>80</v>
      </c>
      <c r="K6" s="8">
        <f t="shared" si="1"/>
        <v>5</v>
      </c>
      <c r="L6" s="11">
        <f t="shared" si="2"/>
        <v>8000</v>
      </c>
      <c r="M6" s="12">
        <f t="shared" si="3"/>
        <v>40000</v>
      </c>
      <c r="N6" s="7">
        <f t="shared" ref="N6:N69" si="60">(B6-B5)-J6</f>
        <v>20</v>
      </c>
      <c r="O6" s="8">
        <f t="shared" ref="O6:O69" si="61">Q6/P6</f>
        <v>-5</v>
      </c>
      <c r="P6" s="11">
        <f t="shared" si="4"/>
        <v>2000</v>
      </c>
      <c r="Q6" s="40">
        <f t="shared" si="5"/>
        <v>-10000</v>
      </c>
      <c r="R6" s="41" t="str">
        <f t="shared" ca="1" si="19"/>
        <v/>
      </c>
      <c r="S6" s="12" t="str">
        <f t="shared" ca="1" si="20"/>
        <v/>
      </c>
      <c r="T6" s="13" t="str">
        <f t="shared" ref="T6:T69" ca="1" si="62">IFERROR(U6/(B6-B5),"")</f>
        <v/>
      </c>
      <c r="U6" s="7" t="str">
        <f ca="1">IFERROR(COUNTIFS(OFFSET(_TradingHistory[実現損益],ROWS(_TradingHistory[])-IF(B6&gt;ROWS(_TradingHistory[]),ROWS(_TradingHistory[]),B6),0,IF(B6&gt;ROWS(_TradingHistory[]),ROWS(_TradingHistory[]),B6)-B5,1),"&gt;0"),"")</f>
        <v/>
      </c>
      <c r="V6" s="8" t="str">
        <f t="shared" ca="1" si="21"/>
        <v/>
      </c>
      <c r="W6" s="7" t="str">
        <f ca="1">IFERROR(SUMIFS(OFFSET(_TradingHistory[約定数量],ROWS(_TradingHistory[])-IF(B6&gt;ROWS(_TradingHistory[]),ROWS(_TradingHistory[]),B6),0,IF(B6&gt;ROWS(_TradingHistory[]),ROWS(_TradingHistory[]),B6)-B5,1),OFFSET(_TradingHistory[実現損益],ROWS(_TradingHistory[])-IF(B6&gt;ROWS(_TradingHistory[]),ROWS(_TradingHistory[]),B6),0,IF(B6&gt;ROWS(_TradingHistory[]),ROWS(_TradingHistory[]),B6)-B5,1),"&gt;0"),"")</f>
        <v/>
      </c>
      <c r="X6" s="7" t="str">
        <f ca="1">IFERROR(SUMIFS(OFFSET(_TradingHistory[実現損益],ROWS(_TradingHistory[])-IF(B6&gt;ROWS(_TradingHistory[]),ROWS(_TradingHistory[]),B6),0,IF(B6&gt;ROWS(_TradingHistory[]),ROWS(_TradingHistory[]),B6)-B5),OFFSET(_TradingHistory[実現損益],ROWS(_TradingHistory[])-IF(B6&gt;ROWS(_TradingHistory[]),ROWS(_TradingHistory[]),B6),0,IF(B6&gt;ROWS(_TradingHistory[]),ROWS(_TradingHistory[]),B6)-B5,1),"&gt;0"),"")</f>
        <v/>
      </c>
      <c r="Y6" s="14" t="str">
        <f ca="1">IFERROR(COUNTIFS(OFFSET(_TradingHistory[実現損益],ROWS(_TradingHistory[])-IF(B6&gt;ROWS(_TradingHistory[]),ROWS(_TradingHistory[]),B6),0,IF(B6&gt;ROWS(_TradingHistory[]),ROWS(_TradingHistory[]),B6)-B5,1),"&lt;=0"),"")</f>
        <v/>
      </c>
      <c r="Z6" s="8" t="str">
        <f t="shared" ca="1" si="22"/>
        <v/>
      </c>
      <c r="AA6" s="7" t="str">
        <f ca="1">IFERROR(SUMIFS(OFFSET(_TradingHistory[約定数量],ROWS(_TradingHistory[])-IF(B6&gt;ROWS(_TradingHistory[]),ROWS(_TradingHistory[]),B6),0,IF(B6&gt;ROWS(_TradingHistory[]),ROWS(_TradingHistory[]),B6)-B5,1),OFFSET(_TradingHistory[実現損益],ROWS(_TradingHistory[])-IF(B6&gt;ROWS(_TradingHistory[]),ROWS(_TradingHistory[]),B6),0,IF(B6&gt;ROWS(_TradingHistory[]),ROWS(_TradingHistory[]),B6)-B5,1),"&lt;=0"),"")</f>
        <v/>
      </c>
      <c r="AB6" s="42" t="str">
        <f ca="1">IFERROR(SUMIFS(OFFSET(_TradingHistory[実現損益],ROWS(_TradingHistory[])-IF(B6&gt;ROWS(_TradingHistory[]),ROWS(_TradingHistory[]),B6),0,IF(B6&gt;ROWS(_TradingHistory[]),ROWS(_TradingHistory[]),B6)-B5),OFFSET(_TradingHistory[実現損益],ROWS(_TradingHistory[])-IF(B6&gt;ROWS(_TradingHistory[]),ROWS(_TradingHistory[]),B6),0,IF(B6&gt;ROWS(_TradingHistory[]),ROWS(_TradingHistory[]),B6)-B5,1),"&lt;=0"),"")</f>
        <v/>
      </c>
      <c r="AC6" s="41" t="str">
        <f t="shared" ca="1" si="23"/>
        <v/>
      </c>
      <c r="AD6" s="9" t="str">
        <f t="shared" ca="1" si="24"/>
        <v/>
      </c>
      <c r="AE6" s="16" t="str">
        <f t="shared" ca="1" si="25"/>
        <v/>
      </c>
      <c r="AF6" s="7" t="str">
        <f t="shared" ca="1" si="26"/>
        <v/>
      </c>
      <c r="AG6" s="8" t="str">
        <f t="shared" ca="1" si="27"/>
        <v/>
      </c>
      <c r="AH6" s="15" t="str">
        <f t="shared" ca="1" si="28"/>
        <v/>
      </c>
      <c r="AI6" s="9" t="str">
        <f t="shared" ca="1" si="29"/>
        <v/>
      </c>
      <c r="AJ6" s="7" t="str">
        <f t="shared" ca="1" si="30"/>
        <v/>
      </c>
      <c r="AK6" s="8" t="str">
        <f t="shared" ca="1" si="31"/>
        <v/>
      </c>
      <c r="AL6" s="15" t="str">
        <f t="shared" ca="1" si="32"/>
        <v/>
      </c>
      <c r="AM6" s="31" t="str">
        <f t="shared" ca="1" si="33"/>
        <v/>
      </c>
      <c r="AN6" s="32">
        <f t="shared" ref="AN6:AN69" ca="1" si="63">-AR6/AV6</f>
        <v>0.94995060379430796</v>
      </c>
      <c r="AO6" s="24">
        <f t="shared" ca="1" si="34"/>
        <v>30020</v>
      </c>
      <c r="AP6" s="21">
        <f t="shared" ca="1" si="35"/>
        <v>0.28333333333333333</v>
      </c>
      <c r="AQ6" s="25">
        <f t="shared" ca="1" si="36"/>
        <v>85</v>
      </c>
      <c r="AR6" s="22">
        <f t="shared" ca="1" si="37"/>
        <v>4.8446531791907512</v>
      </c>
      <c r="AS6" s="25">
        <f t="shared" ca="1" si="38"/>
        <v>8304</v>
      </c>
      <c r="AT6" s="24">
        <f t="shared" ref="AT6:AT15" ca="1" si="64">IF(BE5="",AT5,BE5)+M6</f>
        <v>40230</v>
      </c>
      <c r="AU6" s="25">
        <f t="shared" ca="1" si="39"/>
        <v>21</v>
      </c>
      <c r="AV6" s="22">
        <f t="shared" ref="AV6:AV69" ca="1" si="65">AX6/AW6</f>
        <v>-5.0999000999000996</v>
      </c>
      <c r="AW6" s="25">
        <f t="shared" ca="1" si="40"/>
        <v>2002</v>
      </c>
      <c r="AX6" s="36">
        <f t="shared" ca="1" si="41"/>
        <v>-10210</v>
      </c>
      <c r="AY6" s="35" t="str">
        <f>IF(B6&lt;サマリー!$B$33+100,-BC6/BG6,"")</f>
        <v/>
      </c>
      <c r="AZ6" s="20">
        <f t="shared" ca="1" si="42"/>
        <v>20</v>
      </c>
      <c r="BA6" s="21">
        <f t="shared" ca="1" si="43"/>
        <v>0.83333333333333337</v>
      </c>
      <c r="BB6" s="1">
        <f ca="1">COUNTIFS(OFFSET(_TradingHistory[実現損益],ROWS(_TradingHistory[])-IF(B6&gt;ROWS(_TradingHistory[]),ROWS(_TradingHistory[]),B6),0,IF(B6&gt;ROWS(_TradingHistory[]),ROWS(_TradingHistory[]),B6),1),"&gt;0")</f>
        <v>5</v>
      </c>
      <c r="BC6" s="22">
        <f t="shared" ca="1" si="44"/>
        <v>0.75657894736842102</v>
      </c>
      <c r="BD6" s="1">
        <f ca="1">SUMIFS(OFFSET(_TradingHistory[約定数量],ROWS(_TradingHistory[])-IF(B6&gt;ROWS(_TradingHistory[]),ROWS(_TradingHistory[]),B6),0,IF(B6&gt;ROWS(_TradingHistory[]),ROWS(_TradingHistory[]),B6),1),OFFSET(_TradingHistory[実現損益],ROWS(_TradingHistory[])-IF(B6&gt;ROWS(_TradingHistory[]),ROWS(_TradingHistory[]),B6),0,IF(B6&gt;ROWS(_TradingHistory[]),ROWS(_TradingHistory[]),B6),1),"&gt;0")</f>
        <v>304</v>
      </c>
      <c r="BE6" s="20">
        <f ca="1">SUMIFS(OFFSET(_TradingHistory[実現損益],ROWS(_TradingHistory[])-IF(B6&gt;ROWS(_TradingHistory[]),ROWS(_TradingHistory[]),B6),0,IF(B6&gt;ROWS(_TradingHistory[]),ROWS(_TradingHistory[]),B6)),OFFSET(_TradingHistory[実現損益],ROWS(_TradingHistory[])-IF(B6&gt;ROWS(_TradingHistory[]),ROWS(_TradingHistory[]),B6),0,IF(B6&gt;ROWS(_TradingHistory[]),ROWS(_TradingHistory[]),B6),1),"&gt;0")</f>
        <v>230</v>
      </c>
      <c r="BF6" s="1">
        <f ca="1">COUNTIFS(OFFSET(_TradingHistory[実現損益],ROWS(_TradingHistory[])-IF(B6&gt;ROWS(_TradingHistory[]),ROWS(_TradingHistory[]),B6),0,IF(B6&gt;ROWS(_TradingHistory[]),ROWS(_TradingHistory[]),B6),1),"&lt;=0")</f>
        <v>1</v>
      </c>
      <c r="BG6" s="22">
        <f t="shared" ca="1" si="45"/>
        <v>-105</v>
      </c>
      <c r="BH6" s="23">
        <f ca="1">SUMIFS(OFFSET(_TradingHistory[約定数量],ROWS(_TradingHistory[])-IF(B6&gt;ROWS(_TradingHistory[]),ROWS(_TradingHistory[]),B6),0,IF(B6&gt;ROWS(_TradingHistory[]),ROWS(_TradingHistory[]),B6),1),OFFSET(_TradingHistory[実現損益],ROWS(_TradingHistory[])-IF(B6&gt;ROWS(_TradingHistory[]),ROWS(_TradingHistory[]),B6),0,IF(B6&gt;ROWS(_TradingHistory[]),ROWS(_TradingHistory[]),B6),1),"&lt;=0")</f>
        <v>2</v>
      </c>
      <c r="BI6" s="37">
        <f ca="1">SUMIFS(OFFSET(_TradingHistory[実現損益],ROWS(_TradingHistory[])-IF(B6&gt;ROWS(_TradingHistory[]),ROWS(_TradingHistory[]),B6),0,IF(B6&gt;ROWS(_TradingHistory[]),ROWS(_TradingHistory[]),B6)),OFFSET(_TradingHistory[実現損益],ROWS(_TradingHistory[])-IF(B6&gt;ROWS(_TradingHistory[]),ROWS(_TradingHistory[]),B6),0,IF(B6&gt;ROWS(_TradingHistory[]),ROWS(_TradingHistory[]),B6),1),"&lt;=0")</f>
        <v>-210</v>
      </c>
      <c r="BJ6" s="35" t="str">
        <f t="shared" si="46"/>
        <v/>
      </c>
      <c r="BK6" s="20" t="str">
        <f t="shared" si="47"/>
        <v/>
      </c>
      <c r="BL6" s="21" t="str">
        <f t="shared" si="48"/>
        <v/>
      </c>
      <c r="BM6" s="23" t="str">
        <f t="shared" si="49"/>
        <v/>
      </c>
      <c r="BN6" s="22" t="str">
        <f t="shared" si="50"/>
        <v/>
      </c>
      <c r="BO6" s="25" t="str">
        <f t="shared" si="51"/>
        <v/>
      </c>
      <c r="BP6" s="20" t="str">
        <f t="shared" si="52"/>
        <v/>
      </c>
      <c r="BQ6" s="23" t="str">
        <f t="shared" si="53"/>
        <v/>
      </c>
      <c r="BR6" s="22" t="str">
        <f t="shared" si="54"/>
        <v/>
      </c>
      <c r="BS6" s="23" t="str">
        <f t="shared" si="55"/>
        <v/>
      </c>
      <c r="BT6" s="20" t="str">
        <f t="shared" si="56"/>
        <v/>
      </c>
    </row>
    <row r="7" spans="1:72" x14ac:dyDescent="0.4">
      <c r="A7" s="2" cm="1">
        <f t="array" ref="A7">IF(ROWS(_TradingHistory[])&gt;B7,INDEX(_TradingHistory[約定日],ROWS(_TradingHistory[])-B7,0),WORKDAY(A6,10))</f>
        <v>45744</v>
      </c>
      <c r="B7">
        <v>400</v>
      </c>
      <c r="C7" s="17">
        <v>0.8</v>
      </c>
      <c r="D7">
        <v>100</v>
      </c>
      <c r="E7">
        <v>5</v>
      </c>
      <c r="F7">
        <v>5</v>
      </c>
      <c r="G7" s="8">
        <f t="shared" si="57"/>
        <v>1</v>
      </c>
      <c r="H7" s="9">
        <f t="shared" si="0"/>
        <v>30000</v>
      </c>
      <c r="I7" s="10">
        <f t="shared" si="58"/>
        <v>0.8</v>
      </c>
      <c r="J7" s="7">
        <f t="shared" si="59"/>
        <v>80</v>
      </c>
      <c r="K7" s="8">
        <f t="shared" si="1"/>
        <v>5</v>
      </c>
      <c r="L7" s="11">
        <f t="shared" si="2"/>
        <v>8000</v>
      </c>
      <c r="M7" s="12">
        <f t="shared" si="3"/>
        <v>40000</v>
      </c>
      <c r="N7" s="7">
        <f t="shared" si="60"/>
        <v>20</v>
      </c>
      <c r="O7" s="8">
        <f t="shared" si="61"/>
        <v>-5</v>
      </c>
      <c r="P7" s="11">
        <f t="shared" si="4"/>
        <v>2000</v>
      </c>
      <c r="Q7" s="40">
        <f t="shared" si="5"/>
        <v>-10000</v>
      </c>
      <c r="R7" s="41" t="str">
        <f t="shared" ca="1" si="19"/>
        <v/>
      </c>
      <c r="S7" s="12" t="str">
        <f t="shared" ca="1" si="20"/>
        <v/>
      </c>
      <c r="T7" s="13" t="str">
        <f t="shared" ca="1" si="62"/>
        <v/>
      </c>
      <c r="U7" s="7" t="str">
        <f ca="1">IFERROR(COUNTIFS(OFFSET(_TradingHistory[実現損益],ROWS(_TradingHistory[])-IF(B7&gt;ROWS(_TradingHistory[]),ROWS(_TradingHistory[]),B7),0,IF(B7&gt;ROWS(_TradingHistory[]),ROWS(_TradingHistory[]),B7)-B6,1),"&gt;0"),"")</f>
        <v/>
      </c>
      <c r="V7" s="8" t="str">
        <f t="shared" ca="1" si="21"/>
        <v/>
      </c>
      <c r="W7" s="7" t="str">
        <f ca="1">IFERROR(SUMIFS(OFFSET(_TradingHistory[約定数量],ROWS(_TradingHistory[])-IF(B7&gt;ROWS(_TradingHistory[]),ROWS(_TradingHistory[]),B7),0,IF(B7&gt;ROWS(_TradingHistory[]),ROWS(_TradingHistory[]),B7)-B6,1),OFFSET(_TradingHistory[実現損益],ROWS(_TradingHistory[])-IF(B7&gt;ROWS(_TradingHistory[]),ROWS(_TradingHistory[]),B7),0,IF(B7&gt;ROWS(_TradingHistory[]),ROWS(_TradingHistory[]),B7)-B6,1),"&gt;0"),"")</f>
        <v/>
      </c>
      <c r="X7" s="7" t="str">
        <f ca="1">IFERROR(SUMIFS(OFFSET(_TradingHistory[実現損益],ROWS(_TradingHistory[])-IF(B7&gt;ROWS(_TradingHistory[]),ROWS(_TradingHistory[]),B7),0,IF(B7&gt;ROWS(_TradingHistory[]),ROWS(_TradingHistory[]),B7)-B6),OFFSET(_TradingHistory[実現損益],ROWS(_TradingHistory[])-IF(B7&gt;ROWS(_TradingHistory[]),ROWS(_TradingHistory[]),B7),0,IF(B7&gt;ROWS(_TradingHistory[]),ROWS(_TradingHistory[]),B7)-B6,1),"&gt;0"),"")</f>
        <v/>
      </c>
      <c r="Y7" s="14" t="str">
        <f ca="1">IFERROR(COUNTIFS(OFFSET(_TradingHistory[実現損益],ROWS(_TradingHistory[])-IF(B7&gt;ROWS(_TradingHistory[]),ROWS(_TradingHistory[]),B7),0,IF(B7&gt;ROWS(_TradingHistory[]),ROWS(_TradingHistory[]),B7)-B6,1),"&lt;=0"),"")</f>
        <v/>
      </c>
      <c r="Z7" s="8" t="str">
        <f t="shared" ca="1" si="22"/>
        <v/>
      </c>
      <c r="AA7" s="7" t="str">
        <f ca="1">IFERROR(SUMIFS(OFFSET(_TradingHistory[約定数量],ROWS(_TradingHistory[])-IF(B7&gt;ROWS(_TradingHistory[]),ROWS(_TradingHistory[]),B7),0,IF(B7&gt;ROWS(_TradingHistory[]),ROWS(_TradingHistory[]),B7)-B6,1),OFFSET(_TradingHistory[実現損益],ROWS(_TradingHistory[])-IF(B7&gt;ROWS(_TradingHistory[]),ROWS(_TradingHistory[]),B7),0,IF(B7&gt;ROWS(_TradingHistory[]),ROWS(_TradingHistory[]),B7)-B6,1),"&lt;=0"),"")</f>
        <v/>
      </c>
      <c r="AB7" s="42" t="str">
        <f ca="1">IFERROR(SUMIFS(OFFSET(_TradingHistory[実現損益],ROWS(_TradingHistory[])-IF(B7&gt;ROWS(_TradingHistory[]),ROWS(_TradingHistory[]),B7),0,IF(B7&gt;ROWS(_TradingHistory[]),ROWS(_TradingHistory[]),B7)-B6),OFFSET(_TradingHistory[実現損益],ROWS(_TradingHistory[])-IF(B7&gt;ROWS(_TradingHistory[]),ROWS(_TradingHistory[]),B7),0,IF(B7&gt;ROWS(_TradingHistory[]),ROWS(_TradingHistory[]),B7)-B6,1),"&lt;=0"),"")</f>
        <v/>
      </c>
      <c r="AC7" s="41" t="str">
        <f t="shared" ca="1" si="23"/>
        <v/>
      </c>
      <c r="AD7" s="9" t="str">
        <f t="shared" ca="1" si="24"/>
        <v/>
      </c>
      <c r="AE7" s="16" t="str">
        <f t="shared" ca="1" si="25"/>
        <v/>
      </c>
      <c r="AF7" s="7" t="str">
        <f t="shared" ca="1" si="26"/>
        <v/>
      </c>
      <c r="AG7" s="8" t="str">
        <f t="shared" ca="1" si="27"/>
        <v/>
      </c>
      <c r="AH7" s="15" t="str">
        <f t="shared" ca="1" si="28"/>
        <v/>
      </c>
      <c r="AI7" s="9" t="str">
        <f t="shared" ca="1" si="29"/>
        <v/>
      </c>
      <c r="AJ7" s="7" t="str">
        <f t="shared" ca="1" si="30"/>
        <v/>
      </c>
      <c r="AK7" s="8" t="str">
        <f t="shared" ca="1" si="31"/>
        <v/>
      </c>
      <c r="AL7" s="15" t="str">
        <f t="shared" ca="1" si="32"/>
        <v/>
      </c>
      <c r="AM7" s="31" t="str">
        <f t="shared" ca="1" si="33"/>
        <v/>
      </c>
      <c r="AN7" s="32">
        <f t="shared" ca="1" si="63"/>
        <v>0.94995060379430796</v>
      </c>
      <c r="AO7" s="24">
        <f t="shared" ca="1" si="34"/>
        <v>30020</v>
      </c>
      <c r="AP7" s="21">
        <f t="shared" ca="1" si="35"/>
        <v>0.21249999999999999</v>
      </c>
      <c r="AQ7" s="25">
        <f t="shared" ca="1" si="36"/>
        <v>85</v>
      </c>
      <c r="AR7" s="22">
        <f t="shared" ca="1" si="37"/>
        <v>4.8446531791907512</v>
      </c>
      <c r="AS7" s="25">
        <f t="shared" ca="1" si="38"/>
        <v>8304</v>
      </c>
      <c r="AT7" s="24">
        <f t="shared" ca="1" si="64"/>
        <v>40230</v>
      </c>
      <c r="AU7" s="25">
        <f t="shared" ca="1" si="39"/>
        <v>21</v>
      </c>
      <c r="AV7" s="22">
        <f t="shared" ca="1" si="65"/>
        <v>-5.0999000999000996</v>
      </c>
      <c r="AW7" s="25">
        <f t="shared" ca="1" si="40"/>
        <v>2002</v>
      </c>
      <c r="AX7" s="36">
        <f t="shared" ca="1" si="41"/>
        <v>-10210</v>
      </c>
      <c r="AY7" s="35" t="str">
        <f>IF(B7&lt;サマリー!$B$33+100,-BC7/BG7,"")</f>
        <v/>
      </c>
      <c r="AZ7" s="20">
        <f t="shared" ca="1" si="42"/>
        <v>20</v>
      </c>
      <c r="BA7" s="21">
        <f t="shared" ca="1" si="43"/>
        <v>0.83333333333333337</v>
      </c>
      <c r="BB7" s="1">
        <f ca="1">COUNTIFS(OFFSET(_TradingHistory[実現損益],ROWS(_TradingHistory[])-IF(B7&gt;ROWS(_TradingHistory[]),ROWS(_TradingHistory[]),B7),0,IF(B7&gt;ROWS(_TradingHistory[]),ROWS(_TradingHistory[]),B7),1),"&gt;0")</f>
        <v>5</v>
      </c>
      <c r="BC7" s="22">
        <f t="shared" ca="1" si="44"/>
        <v>0.75657894736842102</v>
      </c>
      <c r="BD7" s="1">
        <f ca="1">SUMIFS(OFFSET(_TradingHistory[約定数量],ROWS(_TradingHistory[])-IF(B7&gt;ROWS(_TradingHistory[]),ROWS(_TradingHistory[]),B7),0,IF(B7&gt;ROWS(_TradingHistory[]),ROWS(_TradingHistory[]),B7),1),OFFSET(_TradingHistory[実現損益],ROWS(_TradingHistory[])-IF(B7&gt;ROWS(_TradingHistory[]),ROWS(_TradingHistory[]),B7),0,IF(B7&gt;ROWS(_TradingHistory[]),ROWS(_TradingHistory[]),B7),1),"&gt;0")</f>
        <v>304</v>
      </c>
      <c r="BE7" s="20">
        <f ca="1">SUMIFS(OFFSET(_TradingHistory[実現損益],ROWS(_TradingHistory[])-IF(B7&gt;ROWS(_TradingHistory[]),ROWS(_TradingHistory[]),B7),0,IF(B7&gt;ROWS(_TradingHistory[]),ROWS(_TradingHistory[]),B7)),OFFSET(_TradingHistory[実現損益],ROWS(_TradingHistory[])-IF(B7&gt;ROWS(_TradingHistory[]),ROWS(_TradingHistory[]),B7),0,IF(B7&gt;ROWS(_TradingHistory[]),ROWS(_TradingHistory[]),B7),1),"&gt;0")</f>
        <v>230</v>
      </c>
      <c r="BF7" s="1">
        <f ca="1">COUNTIFS(OFFSET(_TradingHistory[実現損益],ROWS(_TradingHistory[])-IF(B7&gt;ROWS(_TradingHistory[]),ROWS(_TradingHistory[]),B7),0,IF(B7&gt;ROWS(_TradingHistory[]),ROWS(_TradingHistory[]),B7),1),"&lt;=0")</f>
        <v>1</v>
      </c>
      <c r="BG7" s="22">
        <f t="shared" ca="1" si="45"/>
        <v>-105</v>
      </c>
      <c r="BH7" s="23">
        <f ca="1">SUMIFS(OFFSET(_TradingHistory[約定数量],ROWS(_TradingHistory[])-IF(B7&gt;ROWS(_TradingHistory[]),ROWS(_TradingHistory[]),B7),0,IF(B7&gt;ROWS(_TradingHistory[]),ROWS(_TradingHistory[]),B7),1),OFFSET(_TradingHistory[実現損益],ROWS(_TradingHistory[])-IF(B7&gt;ROWS(_TradingHistory[]),ROWS(_TradingHistory[]),B7),0,IF(B7&gt;ROWS(_TradingHistory[]),ROWS(_TradingHistory[]),B7),1),"&lt;=0")</f>
        <v>2</v>
      </c>
      <c r="BI7" s="37">
        <f ca="1">SUMIFS(OFFSET(_TradingHistory[実現損益],ROWS(_TradingHistory[])-IF(B7&gt;ROWS(_TradingHistory[]),ROWS(_TradingHistory[]),B7),0,IF(B7&gt;ROWS(_TradingHistory[]),ROWS(_TradingHistory[]),B7)),OFFSET(_TradingHistory[実現損益],ROWS(_TradingHistory[])-IF(B7&gt;ROWS(_TradingHistory[]),ROWS(_TradingHistory[]),B7),0,IF(B7&gt;ROWS(_TradingHistory[]),ROWS(_TradingHistory[]),B7),1),"&lt;=0")</f>
        <v>-210</v>
      </c>
      <c r="BJ7" s="35" t="str">
        <f t="shared" si="46"/>
        <v/>
      </c>
      <c r="BK7" s="20" t="str">
        <f t="shared" si="47"/>
        <v/>
      </c>
      <c r="BL7" s="21" t="str">
        <f t="shared" si="48"/>
        <v/>
      </c>
      <c r="BM7" s="23" t="str">
        <f t="shared" si="49"/>
        <v/>
      </c>
      <c r="BN7" s="22" t="str">
        <f t="shared" si="50"/>
        <v/>
      </c>
      <c r="BO7" s="25" t="str">
        <f t="shared" si="51"/>
        <v/>
      </c>
      <c r="BP7" s="20" t="str">
        <f t="shared" si="52"/>
        <v/>
      </c>
      <c r="BQ7" s="23" t="str">
        <f t="shared" si="53"/>
        <v/>
      </c>
      <c r="BR7" s="22" t="str">
        <f t="shared" si="54"/>
        <v/>
      </c>
      <c r="BS7" s="23" t="str">
        <f t="shared" si="55"/>
        <v/>
      </c>
      <c r="BT7" s="20" t="str">
        <f t="shared" si="56"/>
        <v/>
      </c>
    </row>
    <row r="8" spans="1:72" x14ac:dyDescent="0.4">
      <c r="A8" s="2" cm="1">
        <f t="array" ref="A8">IF(ROWS(_TradingHistory[])&gt;B8,INDEX(_TradingHistory[約定日],ROWS(_TradingHistory[])-B8,0),WORKDAY(A7,10))</f>
        <v>45758</v>
      </c>
      <c r="B8">
        <v>500</v>
      </c>
      <c r="C8" s="17">
        <v>0.9</v>
      </c>
      <c r="D8">
        <v>100</v>
      </c>
      <c r="E8">
        <v>5</v>
      </c>
      <c r="F8">
        <v>5</v>
      </c>
      <c r="G8" s="8">
        <f t="shared" si="57"/>
        <v>1</v>
      </c>
      <c r="H8" s="9">
        <f t="shared" si="0"/>
        <v>40000</v>
      </c>
      <c r="I8" s="10">
        <f t="shared" si="58"/>
        <v>0.9</v>
      </c>
      <c r="J8" s="7">
        <f t="shared" si="59"/>
        <v>90</v>
      </c>
      <c r="K8" s="8">
        <f t="shared" si="1"/>
        <v>5</v>
      </c>
      <c r="L8" s="11">
        <f t="shared" si="2"/>
        <v>9000</v>
      </c>
      <c r="M8" s="12">
        <f t="shared" si="3"/>
        <v>45000</v>
      </c>
      <c r="N8" s="7">
        <f t="shared" si="60"/>
        <v>10</v>
      </c>
      <c r="O8" s="8">
        <f t="shared" si="61"/>
        <v>-5</v>
      </c>
      <c r="P8" s="11">
        <f t="shared" si="4"/>
        <v>1000</v>
      </c>
      <c r="Q8" s="40">
        <f t="shared" si="5"/>
        <v>-5000</v>
      </c>
      <c r="R8" s="41" t="str">
        <f t="shared" ca="1" si="19"/>
        <v/>
      </c>
      <c r="S8" s="12" t="str">
        <f t="shared" ca="1" si="20"/>
        <v/>
      </c>
      <c r="T8" s="13" t="str">
        <f t="shared" ca="1" si="62"/>
        <v/>
      </c>
      <c r="U8" s="7" t="str">
        <f ca="1">IFERROR(COUNTIFS(OFFSET(_TradingHistory[実現損益],ROWS(_TradingHistory[])-IF(B8&gt;ROWS(_TradingHistory[]),ROWS(_TradingHistory[]),B8),0,IF(B8&gt;ROWS(_TradingHistory[]),ROWS(_TradingHistory[]),B8)-B7,1),"&gt;0"),"")</f>
        <v/>
      </c>
      <c r="V8" s="8" t="str">
        <f t="shared" ca="1" si="21"/>
        <v/>
      </c>
      <c r="W8" s="7" t="str">
        <f ca="1">IFERROR(SUMIFS(OFFSET(_TradingHistory[約定数量],ROWS(_TradingHistory[])-IF(B8&gt;ROWS(_TradingHistory[]),ROWS(_TradingHistory[]),B8),0,IF(B8&gt;ROWS(_TradingHistory[]),ROWS(_TradingHistory[]),B8)-B7,1),OFFSET(_TradingHistory[実現損益],ROWS(_TradingHistory[])-IF(B8&gt;ROWS(_TradingHistory[]),ROWS(_TradingHistory[]),B8),0,IF(B8&gt;ROWS(_TradingHistory[]),ROWS(_TradingHistory[]),B8)-B7,1),"&gt;0"),"")</f>
        <v/>
      </c>
      <c r="X8" s="7" t="str">
        <f ca="1">IFERROR(SUMIFS(OFFSET(_TradingHistory[実現損益],ROWS(_TradingHistory[])-IF(B8&gt;ROWS(_TradingHistory[]),ROWS(_TradingHistory[]),B8),0,IF(B8&gt;ROWS(_TradingHistory[]),ROWS(_TradingHistory[]),B8)-B7),OFFSET(_TradingHistory[実現損益],ROWS(_TradingHistory[])-IF(B8&gt;ROWS(_TradingHistory[]),ROWS(_TradingHistory[]),B8),0,IF(B8&gt;ROWS(_TradingHistory[]),ROWS(_TradingHistory[]),B8)-B7,1),"&gt;0"),"")</f>
        <v/>
      </c>
      <c r="Y8" s="14" t="str">
        <f ca="1">IFERROR(COUNTIFS(OFFSET(_TradingHistory[実現損益],ROWS(_TradingHistory[])-IF(B8&gt;ROWS(_TradingHistory[]),ROWS(_TradingHistory[]),B8),0,IF(B8&gt;ROWS(_TradingHistory[]),ROWS(_TradingHistory[]),B8)-B7,1),"&lt;=0"),"")</f>
        <v/>
      </c>
      <c r="Z8" s="8" t="str">
        <f t="shared" ca="1" si="22"/>
        <v/>
      </c>
      <c r="AA8" s="7" t="str">
        <f ca="1">IFERROR(SUMIFS(OFFSET(_TradingHistory[約定数量],ROWS(_TradingHistory[])-IF(B8&gt;ROWS(_TradingHistory[]),ROWS(_TradingHistory[]),B8),0,IF(B8&gt;ROWS(_TradingHistory[]),ROWS(_TradingHistory[]),B8)-B7,1),OFFSET(_TradingHistory[実現損益],ROWS(_TradingHistory[])-IF(B8&gt;ROWS(_TradingHistory[]),ROWS(_TradingHistory[]),B8),0,IF(B8&gt;ROWS(_TradingHistory[]),ROWS(_TradingHistory[]),B8)-B7,1),"&lt;=0"),"")</f>
        <v/>
      </c>
      <c r="AB8" s="42" t="str">
        <f ca="1">IFERROR(SUMIFS(OFFSET(_TradingHistory[実現損益],ROWS(_TradingHistory[])-IF(B8&gt;ROWS(_TradingHistory[]),ROWS(_TradingHistory[]),B8),0,IF(B8&gt;ROWS(_TradingHistory[]),ROWS(_TradingHistory[]),B8)-B7),OFFSET(_TradingHistory[実現損益],ROWS(_TradingHistory[])-IF(B8&gt;ROWS(_TradingHistory[]),ROWS(_TradingHistory[]),B8),0,IF(B8&gt;ROWS(_TradingHistory[]),ROWS(_TradingHistory[]),B8)-B7,1),"&lt;=0"),"")</f>
        <v/>
      </c>
      <c r="AC8" s="41" t="str">
        <f t="shared" ca="1" si="23"/>
        <v/>
      </c>
      <c r="AD8" s="9" t="str">
        <f t="shared" ca="1" si="24"/>
        <v/>
      </c>
      <c r="AE8" s="16" t="str">
        <f t="shared" ca="1" si="25"/>
        <v/>
      </c>
      <c r="AF8" s="7" t="str">
        <f t="shared" ca="1" si="26"/>
        <v/>
      </c>
      <c r="AG8" s="8" t="str">
        <f t="shared" ca="1" si="27"/>
        <v/>
      </c>
      <c r="AH8" s="15" t="str">
        <f t="shared" ca="1" si="28"/>
        <v/>
      </c>
      <c r="AI8" s="9" t="str">
        <f t="shared" ca="1" si="29"/>
        <v/>
      </c>
      <c r="AJ8" s="7" t="str">
        <f t="shared" ca="1" si="30"/>
        <v/>
      </c>
      <c r="AK8" s="8" t="str">
        <f t="shared" ca="1" si="31"/>
        <v/>
      </c>
      <c r="AL8" s="15" t="str">
        <f t="shared" ca="1" si="32"/>
        <v/>
      </c>
      <c r="AM8" s="31" t="str">
        <f t="shared" ca="1" si="33"/>
        <v/>
      </c>
      <c r="AN8" s="32">
        <f t="shared" ca="1" si="63"/>
        <v>0.93494676716348446</v>
      </c>
      <c r="AO8" s="24">
        <f t="shared" ca="1" si="34"/>
        <v>40020</v>
      </c>
      <c r="AP8" s="21">
        <f t="shared" ca="1" si="35"/>
        <v>0.19</v>
      </c>
      <c r="AQ8" s="25">
        <f t="shared" ca="1" si="36"/>
        <v>95</v>
      </c>
      <c r="AR8" s="22">
        <f t="shared" ca="1" si="37"/>
        <v>4.8613499570077385</v>
      </c>
      <c r="AS8" s="25">
        <f t="shared" ca="1" si="38"/>
        <v>9304</v>
      </c>
      <c r="AT8" s="24">
        <f t="shared" ca="1" si="64"/>
        <v>45230</v>
      </c>
      <c r="AU8" s="25">
        <f t="shared" ca="1" si="39"/>
        <v>11</v>
      </c>
      <c r="AV8" s="22">
        <f t="shared" ca="1" si="65"/>
        <v>-5.1996007984031936</v>
      </c>
      <c r="AW8" s="25">
        <f t="shared" ca="1" si="40"/>
        <v>1002</v>
      </c>
      <c r="AX8" s="36">
        <f t="shared" ca="1" si="41"/>
        <v>-5210</v>
      </c>
      <c r="AY8" s="35" t="str">
        <f>IF(B8&lt;サマリー!$B$33+100,-BC8/BG8,"")</f>
        <v/>
      </c>
      <c r="AZ8" s="20">
        <f t="shared" ca="1" si="42"/>
        <v>20</v>
      </c>
      <c r="BA8" s="21">
        <f t="shared" ca="1" si="43"/>
        <v>0.83333333333333337</v>
      </c>
      <c r="BB8" s="1">
        <f ca="1">COUNTIFS(OFFSET(_TradingHistory[実現損益],ROWS(_TradingHistory[])-IF(B8&gt;ROWS(_TradingHistory[]),ROWS(_TradingHistory[]),B8),0,IF(B8&gt;ROWS(_TradingHistory[]),ROWS(_TradingHistory[]),B8),1),"&gt;0")</f>
        <v>5</v>
      </c>
      <c r="BC8" s="22">
        <f t="shared" ca="1" si="44"/>
        <v>0.75657894736842102</v>
      </c>
      <c r="BD8" s="1">
        <f ca="1">SUMIFS(OFFSET(_TradingHistory[約定数量],ROWS(_TradingHistory[])-IF(B8&gt;ROWS(_TradingHistory[]),ROWS(_TradingHistory[]),B8),0,IF(B8&gt;ROWS(_TradingHistory[]),ROWS(_TradingHistory[]),B8),1),OFFSET(_TradingHistory[実現損益],ROWS(_TradingHistory[])-IF(B8&gt;ROWS(_TradingHistory[]),ROWS(_TradingHistory[]),B8),0,IF(B8&gt;ROWS(_TradingHistory[]),ROWS(_TradingHistory[]),B8),1),"&gt;0")</f>
        <v>304</v>
      </c>
      <c r="BE8" s="20">
        <f ca="1">SUMIFS(OFFSET(_TradingHistory[実現損益],ROWS(_TradingHistory[])-IF(B8&gt;ROWS(_TradingHistory[]),ROWS(_TradingHistory[]),B8),0,IF(B8&gt;ROWS(_TradingHistory[]),ROWS(_TradingHistory[]),B8)),OFFSET(_TradingHistory[実現損益],ROWS(_TradingHistory[])-IF(B8&gt;ROWS(_TradingHistory[]),ROWS(_TradingHistory[]),B8),0,IF(B8&gt;ROWS(_TradingHistory[]),ROWS(_TradingHistory[]),B8),1),"&gt;0")</f>
        <v>230</v>
      </c>
      <c r="BF8" s="1">
        <f ca="1">COUNTIFS(OFFSET(_TradingHistory[実現損益],ROWS(_TradingHistory[])-IF(B8&gt;ROWS(_TradingHistory[]),ROWS(_TradingHistory[]),B8),0,IF(B8&gt;ROWS(_TradingHistory[]),ROWS(_TradingHistory[]),B8),1),"&lt;=0")</f>
        <v>1</v>
      </c>
      <c r="BG8" s="22">
        <f t="shared" ca="1" si="45"/>
        <v>-105</v>
      </c>
      <c r="BH8" s="23">
        <f ca="1">SUMIFS(OFFSET(_TradingHistory[約定数量],ROWS(_TradingHistory[])-IF(B8&gt;ROWS(_TradingHistory[]),ROWS(_TradingHistory[]),B8),0,IF(B8&gt;ROWS(_TradingHistory[]),ROWS(_TradingHistory[]),B8),1),OFFSET(_TradingHistory[実現損益],ROWS(_TradingHistory[])-IF(B8&gt;ROWS(_TradingHistory[]),ROWS(_TradingHistory[]),B8),0,IF(B8&gt;ROWS(_TradingHistory[]),ROWS(_TradingHistory[]),B8),1),"&lt;=0")</f>
        <v>2</v>
      </c>
      <c r="BI8" s="37">
        <f ca="1">SUMIFS(OFFSET(_TradingHistory[実現損益],ROWS(_TradingHistory[])-IF(B8&gt;ROWS(_TradingHistory[]),ROWS(_TradingHistory[]),B8),0,IF(B8&gt;ROWS(_TradingHistory[]),ROWS(_TradingHistory[]),B8)),OFFSET(_TradingHistory[実現損益],ROWS(_TradingHistory[])-IF(B8&gt;ROWS(_TradingHistory[]),ROWS(_TradingHistory[]),B8),0,IF(B8&gt;ROWS(_TradingHistory[]),ROWS(_TradingHistory[]),B8),1),"&lt;=0")</f>
        <v>-210</v>
      </c>
      <c r="BJ8" s="35" t="str">
        <f t="shared" si="46"/>
        <v/>
      </c>
      <c r="BK8" s="20" t="str">
        <f t="shared" si="47"/>
        <v/>
      </c>
      <c r="BL8" s="21" t="str">
        <f t="shared" si="48"/>
        <v/>
      </c>
      <c r="BM8" s="23" t="str">
        <f t="shared" si="49"/>
        <v/>
      </c>
      <c r="BN8" s="22" t="str">
        <f t="shared" si="50"/>
        <v/>
      </c>
      <c r="BO8" s="25" t="str">
        <f t="shared" si="51"/>
        <v/>
      </c>
      <c r="BP8" s="20" t="str">
        <f t="shared" si="52"/>
        <v/>
      </c>
      <c r="BQ8" s="23" t="str">
        <f t="shared" si="53"/>
        <v/>
      </c>
      <c r="BR8" s="22" t="str">
        <f t="shared" si="54"/>
        <v/>
      </c>
      <c r="BS8" s="23" t="str">
        <f t="shared" si="55"/>
        <v/>
      </c>
      <c r="BT8" s="20" t="str">
        <f t="shared" si="56"/>
        <v/>
      </c>
    </row>
    <row r="9" spans="1:72" x14ac:dyDescent="0.4">
      <c r="A9" s="2" cm="1">
        <f t="array" ref="A9">IF(ROWS(_TradingHistory[])&gt;B9,INDEX(_TradingHistory[約定日],ROWS(_TradingHistory[])-B9,0),WORKDAY(A8,10))</f>
        <v>45772</v>
      </c>
      <c r="B9">
        <v>600</v>
      </c>
      <c r="C9" s="17">
        <v>0.9</v>
      </c>
      <c r="D9">
        <v>100</v>
      </c>
      <c r="E9">
        <v>5</v>
      </c>
      <c r="F9">
        <v>5</v>
      </c>
      <c r="G9" s="8">
        <f t="shared" si="57"/>
        <v>1</v>
      </c>
      <c r="H9" s="9">
        <f t="shared" si="0"/>
        <v>40000</v>
      </c>
      <c r="I9" s="10">
        <f t="shared" si="58"/>
        <v>0.9</v>
      </c>
      <c r="J9" s="7">
        <f t="shared" si="59"/>
        <v>90</v>
      </c>
      <c r="K9" s="8">
        <f t="shared" si="1"/>
        <v>5</v>
      </c>
      <c r="L9" s="11">
        <f t="shared" si="2"/>
        <v>9000</v>
      </c>
      <c r="M9" s="12">
        <f t="shared" si="3"/>
        <v>45000</v>
      </c>
      <c r="N9" s="7">
        <f t="shared" si="60"/>
        <v>10</v>
      </c>
      <c r="O9" s="8">
        <f t="shared" si="61"/>
        <v>-5</v>
      </c>
      <c r="P9" s="11">
        <f t="shared" si="4"/>
        <v>1000</v>
      </c>
      <c r="Q9" s="40">
        <f t="shared" si="5"/>
        <v>-5000</v>
      </c>
      <c r="R9" s="41" t="str">
        <f t="shared" ca="1" si="19"/>
        <v/>
      </c>
      <c r="S9" s="12" t="str">
        <f t="shared" ca="1" si="20"/>
        <v/>
      </c>
      <c r="T9" s="13" t="str">
        <f t="shared" ca="1" si="62"/>
        <v/>
      </c>
      <c r="U9" s="7" t="str">
        <f ca="1">IFERROR(COUNTIFS(OFFSET(_TradingHistory[実現損益],ROWS(_TradingHistory[])-IF(B9&gt;ROWS(_TradingHistory[]),ROWS(_TradingHistory[]),B9),0,IF(B9&gt;ROWS(_TradingHistory[]),ROWS(_TradingHistory[]),B9)-B8,1),"&gt;0"),"")</f>
        <v/>
      </c>
      <c r="V9" s="8" t="str">
        <f t="shared" ca="1" si="21"/>
        <v/>
      </c>
      <c r="W9" s="7" t="str">
        <f ca="1">IFERROR(SUMIFS(OFFSET(_TradingHistory[約定数量],ROWS(_TradingHistory[])-IF(B9&gt;ROWS(_TradingHistory[]),ROWS(_TradingHistory[]),B9),0,IF(B9&gt;ROWS(_TradingHistory[]),ROWS(_TradingHistory[]),B9)-B8,1),OFFSET(_TradingHistory[実現損益],ROWS(_TradingHistory[])-IF(B9&gt;ROWS(_TradingHistory[]),ROWS(_TradingHistory[]),B9),0,IF(B9&gt;ROWS(_TradingHistory[]),ROWS(_TradingHistory[]),B9)-B8,1),"&gt;0"),"")</f>
        <v/>
      </c>
      <c r="X9" s="7" t="str">
        <f ca="1">IFERROR(SUMIFS(OFFSET(_TradingHistory[実現損益],ROWS(_TradingHistory[])-IF(B9&gt;ROWS(_TradingHistory[]),ROWS(_TradingHistory[]),B9),0,IF(B9&gt;ROWS(_TradingHistory[]),ROWS(_TradingHistory[]),B9)-B8),OFFSET(_TradingHistory[実現損益],ROWS(_TradingHistory[])-IF(B9&gt;ROWS(_TradingHistory[]),ROWS(_TradingHistory[]),B9),0,IF(B9&gt;ROWS(_TradingHistory[]),ROWS(_TradingHistory[]),B9)-B8,1),"&gt;0"),"")</f>
        <v/>
      </c>
      <c r="Y9" s="14" t="str">
        <f ca="1">IFERROR(COUNTIFS(OFFSET(_TradingHistory[実現損益],ROWS(_TradingHistory[])-IF(B9&gt;ROWS(_TradingHistory[]),ROWS(_TradingHistory[]),B9),0,IF(B9&gt;ROWS(_TradingHistory[]),ROWS(_TradingHistory[]),B9)-B8,1),"&lt;=0"),"")</f>
        <v/>
      </c>
      <c r="Z9" s="8" t="str">
        <f t="shared" ca="1" si="22"/>
        <v/>
      </c>
      <c r="AA9" s="7" t="str">
        <f ca="1">IFERROR(SUMIFS(OFFSET(_TradingHistory[約定数量],ROWS(_TradingHistory[])-IF(B9&gt;ROWS(_TradingHistory[]),ROWS(_TradingHistory[]),B9),0,IF(B9&gt;ROWS(_TradingHistory[]),ROWS(_TradingHistory[]),B9)-B8,1),OFFSET(_TradingHistory[実現損益],ROWS(_TradingHistory[])-IF(B9&gt;ROWS(_TradingHistory[]),ROWS(_TradingHistory[]),B9),0,IF(B9&gt;ROWS(_TradingHistory[]),ROWS(_TradingHistory[]),B9)-B8,1),"&lt;=0"),"")</f>
        <v/>
      </c>
      <c r="AB9" s="42" t="str">
        <f ca="1">IFERROR(SUMIFS(OFFSET(_TradingHistory[実現損益],ROWS(_TradingHistory[])-IF(B9&gt;ROWS(_TradingHistory[]),ROWS(_TradingHistory[]),B9),0,IF(B9&gt;ROWS(_TradingHistory[]),ROWS(_TradingHistory[]),B9)-B8),OFFSET(_TradingHistory[実現損益],ROWS(_TradingHistory[])-IF(B9&gt;ROWS(_TradingHistory[]),ROWS(_TradingHistory[]),B9),0,IF(B9&gt;ROWS(_TradingHistory[]),ROWS(_TradingHistory[]),B9)-B8,1),"&lt;=0"),"")</f>
        <v/>
      </c>
      <c r="AC9" s="41" t="str">
        <f t="shared" ca="1" si="23"/>
        <v/>
      </c>
      <c r="AD9" s="9" t="str">
        <f t="shared" ca="1" si="24"/>
        <v/>
      </c>
      <c r="AE9" s="16" t="str">
        <f t="shared" ca="1" si="25"/>
        <v/>
      </c>
      <c r="AF9" s="7" t="str">
        <f t="shared" ca="1" si="26"/>
        <v/>
      </c>
      <c r="AG9" s="8" t="str">
        <f t="shared" ca="1" si="27"/>
        <v/>
      </c>
      <c r="AH9" s="15" t="str">
        <f t="shared" ca="1" si="28"/>
        <v/>
      </c>
      <c r="AI9" s="9" t="str">
        <f t="shared" ca="1" si="29"/>
        <v/>
      </c>
      <c r="AJ9" s="7" t="str">
        <f t="shared" ca="1" si="30"/>
        <v/>
      </c>
      <c r="AK9" s="8" t="str">
        <f t="shared" ca="1" si="31"/>
        <v/>
      </c>
      <c r="AL9" s="15" t="str">
        <f t="shared" ca="1" si="32"/>
        <v/>
      </c>
      <c r="AM9" s="31" t="str">
        <f t="shared" ca="1" si="33"/>
        <v/>
      </c>
      <c r="AN9" s="32">
        <f t="shared" ca="1" si="63"/>
        <v>0.93494676716348446</v>
      </c>
      <c r="AO9" s="24">
        <f t="shared" ca="1" si="34"/>
        <v>40020</v>
      </c>
      <c r="AP9" s="21">
        <f t="shared" ca="1" si="35"/>
        <v>0.15833333333333333</v>
      </c>
      <c r="AQ9" s="25">
        <f t="shared" ca="1" si="36"/>
        <v>95</v>
      </c>
      <c r="AR9" s="22">
        <f t="shared" ca="1" si="37"/>
        <v>4.8613499570077385</v>
      </c>
      <c r="AS9" s="25">
        <f t="shared" ca="1" si="38"/>
        <v>9304</v>
      </c>
      <c r="AT9" s="24">
        <f t="shared" ca="1" si="64"/>
        <v>45230</v>
      </c>
      <c r="AU9" s="25">
        <f t="shared" ca="1" si="39"/>
        <v>11</v>
      </c>
      <c r="AV9" s="22">
        <f t="shared" ca="1" si="65"/>
        <v>-5.1996007984031936</v>
      </c>
      <c r="AW9" s="25">
        <f t="shared" ca="1" si="40"/>
        <v>1002</v>
      </c>
      <c r="AX9" s="36">
        <f t="shared" ca="1" si="41"/>
        <v>-5210</v>
      </c>
      <c r="AY9" s="35" t="str">
        <f>IF(B9&lt;サマリー!$B$33+100,-BC9/BG9,"")</f>
        <v/>
      </c>
      <c r="AZ9" s="20">
        <f t="shared" ca="1" si="42"/>
        <v>20</v>
      </c>
      <c r="BA9" s="21">
        <f t="shared" ca="1" si="43"/>
        <v>0.83333333333333337</v>
      </c>
      <c r="BB9" s="1">
        <f ca="1">COUNTIFS(OFFSET(_TradingHistory[実現損益],ROWS(_TradingHistory[])-IF(B9&gt;ROWS(_TradingHistory[]),ROWS(_TradingHistory[]),B9),0,IF(B9&gt;ROWS(_TradingHistory[]),ROWS(_TradingHistory[]),B9),1),"&gt;0")</f>
        <v>5</v>
      </c>
      <c r="BC9" s="22">
        <f t="shared" ca="1" si="44"/>
        <v>0.75657894736842102</v>
      </c>
      <c r="BD9" s="1">
        <f ca="1">SUMIFS(OFFSET(_TradingHistory[約定数量],ROWS(_TradingHistory[])-IF(B9&gt;ROWS(_TradingHistory[]),ROWS(_TradingHistory[]),B9),0,IF(B9&gt;ROWS(_TradingHistory[]),ROWS(_TradingHistory[]),B9),1),OFFSET(_TradingHistory[実現損益],ROWS(_TradingHistory[])-IF(B9&gt;ROWS(_TradingHistory[]),ROWS(_TradingHistory[]),B9),0,IF(B9&gt;ROWS(_TradingHistory[]),ROWS(_TradingHistory[]),B9),1),"&gt;0")</f>
        <v>304</v>
      </c>
      <c r="BE9" s="20">
        <f ca="1">SUMIFS(OFFSET(_TradingHistory[実現損益],ROWS(_TradingHistory[])-IF(B9&gt;ROWS(_TradingHistory[]),ROWS(_TradingHistory[]),B9),0,IF(B9&gt;ROWS(_TradingHistory[]),ROWS(_TradingHistory[]),B9)),OFFSET(_TradingHistory[実現損益],ROWS(_TradingHistory[])-IF(B9&gt;ROWS(_TradingHistory[]),ROWS(_TradingHistory[]),B9),0,IF(B9&gt;ROWS(_TradingHistory[]),ROWS(_TradingHistory[]),B9),1),"&gt;0")</f>
        <v>230</v>
      </c>
      <c r="BF9" s="1">
        <f ca="1">COUNTIFS(OFFSET(_TradingHistory[実現損益],ROWS(_TradingHistory[])-IF(B9&gt;ROWS(_TradingHistory[]),ROWS(_TradingHistory[]),B9),0,IF(B9&gt;ROWS(_TradingHistory[]),ROWS(_TradingHistory[]),B9),1),"&lt;=0")</f>
        <v>1</v>
      </c>
      <c r="BG9" s="22">
        <f t="shared" ca="1" si="45"/>
        <v>-105</v>
      </c>
      <c r="BH9" s="23">
        <f ca="1">SUMIFS(OFFSET(_TradingHistory[約定数量],ROWS(_TradingHistory[])-IF(B9&gt;ROWS(_TradingHistory[]),ROWS(_TradingHistory[]),B9),0,IF(B9&gt;ROWS(_TradingHistory[]),ROWS(_TradingHistory[]),B9),1),OFFSET(_TradingHistory[実現損益],ROWS(_TradingHistory[])-IF(B9&gt;ROWS(_TradingHistory[]),ROWS(_TradingHistory[]),B9),0,IF(B9&gt;ROWS(_TradingHistory[]),ROWS(_TradingHistory[]),B9),1),"&lt;=0")</f>
        <v>2</v>
      </c>
      <c r="BI9" s="37">
        <f ca="1">SUMIFS(OFFSET(_TradingHistory[実現損益],ROWS(_TradingHistory[])-IF(B9&gt;ROWS(_TradingHistory[]),ROWS(_TradingHistory[]),B9),0,IF(B9&gt;ROWS(_TradingHistory[]),ROWS(_TradingHistory[]),B9)),OFFSET(_TradingHistory[実現損益],ROWS(_TradingHistory[])-IF(B9&gt;ROWS(_TradingHistory[]),ROWS(_TradingHistory[]),B9),0,IF(B9&gt;ROWS(_TradingHistory[]),ROWS(_TradingHistory[]),B9),1),"&lt;=0")</f>
        <v>-210</v>
      </c>
      <c r="BJ9" s="35" t="str">
        <f t="shared" si="46"/>
        <v/>
      </c>
      <c r="BK9" s="20" t="str">
        <f t="shared" si="47"/>
        <v/>
      </c>
      <c r="BL9" s="21" t="str">
        <f t="shared" si="48"/>
        <v/>
      </c>
      <c r="BM9" s="23" t="str">
        <f t="shared" si="49"/>
        <v/>
      </c>
      <c r="BN9" s="22" t="str">
        <f t="shared" si="50"/>
        <v/>
      </c>
      <c r="BO9" s="25" t="str">
        <f t="shared" si="51"/>
        <v/>
      </c>
      <c r="BP9" s="20" t="str">
        <f t="shared" si="52"/>
        <v/>
      </c>
      <c r="BQ9" s="23" t="str">
        <f t="shared" si="53"/>
        <v/>
      </c>
      <c r="BR9" s="22" t="str">
        <f t="shared" si="54"/>
        <v/>
      </c>
      <c r="BS9" s="23" t="str">
        <f t="shared" si="55"/>
        <v/>
      </c>
      <c r="BT9" s="20" t="str">
        <f t="shared" si="56"/>
        <v/>
      </c>
    </row>
    <row r="10" spans="1:72" x14ac:dyDescent="0.4">
      <c r="A10" s="2" cm="1">
        <f t="array" ref="A10">IF(ROWS(_TradingHistory[])&gt;B10,INDEX(_TradingHistory[約定日],ROWS(_TradingHistory[])-B10,0),WORKDAY(A9,10))</f>
        <v>45786</v>
      </c>
      <c r="B10">
        <v>700</v>
      </c>
      <c r="C10" s="17">
        <v>0.95</v>
      </c>
      <c r="D10">
        <v>100</v>
      </c>
      <c r="E10">
        <v>5</v>
      </c>
      <c r="F10">
        <v>5</v>
      </c>
      <c r="G10" s="8">
        <f t="shared" si="57"/>
        <v>1</v>
      </c>
      <c r="H10" s="9">
        <f t="shared" si="0"/>
        <v>45000</v>
      </c>
      <c r="I10" s="10">
        <f t="shared" si="58"/>
        <v>0.95</v>
      </c>
      <c r="J10" s="7">
        <f t="shared" si="59"/>
        <v>95</v>
      </c>
      <c r="K10" s="8">
        <f t="shared" si="1"/>
        <v>5</v>
      </c>
      <c r="L10" s="11">
        <f t="shared" si="2"/>
        <v>9500</v>
      </c>
      <c r="M10" s="12">
        <f t="shared" si="3"/>
        <v>47500</v>
      </c>
      <c r="N10" s="7">
        <f t="shared" si="60"/>
        <v>5</v>
      </c>
      <c r="O10" s="8">
        <f t="shared" si="61"/>
        <v>-5</v>
      </c>
      <c r="P10" s="11">
        <f t="shared" si="4"/>
        <v>500</v>
      </c>
      <c r="Q10" s="40">
        <f t="shared" si="5"/>
        <v>-2500</v>
      </c>
      <c r="R10" s="41" t="str">
        <f t="shared" ca="1" si="19"/>
        <v/>
      </c>
      <c r="S10" s="12" t="str">
        <f t="shared" ca="1" si="20"/>
        <v/>
      </c>
      <c r="T10" s="13" t="str">
        <f t="shared" ca="1" si="62"/>
        <v/>
      </c>
      <c r="U10" s="7" t="str">
        <f ca="1">IFERROR(COUNTIFS(OFFSET(_TradingHistory[実現損益],ROWS(_TradingHistory[])-IF(B10&gt;ROWS(_TradingHistory[]),ROWS(_TradingHistory[]),B10),0,IF(B10&gt;ROWS(_TradingHistory[]),ROWS(_TradingHistory[]),B10)-B9,1),"&gt;0"),"")</f>
        <v/>
      </c>
      <c r="V10" s="8" t="str">
        <f t="shared" ca="1" si="21"/>
        <v/>
      </c>
      <c r="W10" s="7" t="str">
        <f ca="1">IFERROR(SUMIFS(OFFSET(_TradingHistory[約定数量],ROWS(_TradingHistory[])-IF(B10&gt;ROWS(_TradingHistory[]),ROWS(_TradingHistory[]),B10),0,IF(B10&gt;ROWS(_TradingHistory[]),ROWS(_TradingHistory[]),B10)-B9,1),OFFSET(_TradingHistory[実現損益],ROWS(_TradingHistory[])-IF(B10&gt;ROWS(_TradingHistory[]),ROWS(_TradingHistory[]),B10),0,IF(B10&gt;ROWS(_TradingHistory[]),ROWS(_TradingHistory[]),B10)-B9,1),"&gt;0"),"")</f>
        <v/>
      </c>
      <c r="X10" s="7" t="str">
        <f ca="1">IFERROR(SUMIFS(OFFSET(_TradingHistory[実現損益],ROWS(_TradingHistory[])-IF(B10&gt;ROWS(_TradingHistory[]),ROWS(_TradingHistory[]),B10),0,IF(B10&gt;ROWS(_TradingHistory[]),ROWS(_TradingHistory[]),B10)-B9),OFFSET(_TradingHistory[実現損益],ROWS(_TradingHistory[])-IF(B10&gt;ROWS(_TradingHistory[]),ROWS(_TradingHistory[]),B10),0,IF(B10&gt;ROWS(_TradingHistory[]),ROWS(_TradingHistory[]),B10)-B9,1),"&gt;0"),"")</f>
        <v/>
      </c>
      <c r="Y10" s="14" t="str">
        <f ca="1">IFERROR(COUNTIFS(OFFSET(_TradingHistory[実現損益],ROWS(_TradingHistory[])-IF(B10&gt;ROWS(_TradingHistory[]),ROWS(_TradingHistory[]),B10),0,IF(B10&gt;ROWS(_TradingHistory[]),ROWS(_TradingHistory[]),B10)-B9,1),"&lt;=0"),"")</f>
        <v/>
      </c>
      <c r="Z10" s="8" t="str">
        <f t="shared" ca="1" si="22"/>
        <v/>
      </c>
      <c r="AA10" s="7" t="str">
        <f ca="1">IFERROR(SUMIFS(OFFSET(_TradingHistory[約定数量],ROWS(_TradingHistory[])-IF(B10&gt;ROWS(_TradingHistory[]),ROWS(_TradingHistory[]),B10),0,IF(B10&gt;ROWS(_TradingHistory[]),ROWS(_TradingHistory[]),B10)-B9,1),OFFSET(_TradingHistory[実現損益],ROWS(_TradingHistory[])-IF(B10&gt;ROWS(_TradingHistory[]),ROWS(_TradingHistory[]),B10),0,IF(B10&gt;ROWS(_TradingHistory[]),ROWS(_TradingHistory[]),B10)-B9,1),"&lt;=0"),"")</f>
        <v/>
      </c>
      <c r="AB10" s="42" t="str">
        <f ca="1">IFERROR(SUMIFS(OFFSET(_TradingHistory[実現損益],ROWS(_TradingHistory[])-IF(B10&gt;ROWS(_TradingHistory[]),ROWS(_TradingHistory[]),B10),0,IF(B10&gt;ROWS(_TradingHistory[]),ROWS(_TradingHistory[]),B10)-B9),OFFSET(_TradingHistory[実現損益],ROWS(_TradingHistory[])-IF(B10&gt;ROWS(_TradingHistory[]),ROWS(_TradingHistory[]),B10),0,IF(B10&gt;ROWS(_TradingHistory[]),ROWS(_TradingHistory[]),B10)-B9,1),"&lt;=0"),"")</f>
        <v/>
      </c>
      <c r="AC10" s="41" t="str">
        <f t="shared" ca="1" si="23"/>
        <v/>
      </c>
      <c r="AD10" s="9" t="str">
        <f t="shared" ca="1" si="24"/>
        <v/>
      </c>
      <c r="AE10" s="16" t="str">
        <f t="shared" ca="1" si="25"/>
        <v/>
      </c>
      <c r="AF10" s="7" t="str">
        <f t="shared" ca="1" si="26"/>
        <v/>
      </c>
      <c r="AG10" s="8" t="str">
        <f t="shared" ca="1" si="27"/>
        <v/>
      </c>
      <c r="AH10" s="15" t="str">
        <f t="shared" ca="1" si="28"/>
        <v/>
      </c>
      <c r="AI10" s="9" t="str">
        <f t="shared" ca="1" si="29"/>
        <v/>
      </c>
      <c r="AJ10" s="7" t="str">
        <f t="shared" ca="1" si="30"/>
        <v/>
      </c>
      <c r="AK10" s="8" t="str">
        <f t="shared" ca="1" si="31"/>
        <v/>
      </c>
      <c r="AL10" s="15" t="str">
        <f t="shared" ca="1" si="32"/>
        <v/>
      </c>
      <c r="AM10" s="31" t="str">
        <f t="shared" ca="1" si="33"/>
        <v/>
      </c>
      <c r="AN10" s="32">
        <f t="shared" ca="1" si="63"/>
        <v>0.90182559720334043</v>
      </c>
      <c r="AO10" s="24">
        <f t="shared" ca="1" si="34"/>
        <v>45020</v>
      </c>
      <c r="AP10" s="21">
        <f t="shared" ca="1" si="35"/>
        <v>0.14285714285714285</v>
      </c>
      <c r="AQ10" s="25">
        <f t="shared" ca="1" si="36"/>
        <v>100</v>
      </c>
      <c r="AR10" s="22">
        <f t="shared" ca="1" si="37"/>
        <v>4.8684210526315788</v>
      </c>
      <c r="AS10" s="25">
        <f t="shared" ca="1" si="38"/>
        <v>9804</v>
      </c>
      <c r="AT10" s="24">
        <f t="shared" ca="1" si="64"/>
        <v>47730</v>
      </c>
      <c r="AU10" s="25">
        <f t="shared" ca="1" si="39"/>
        <v>6</v>
      </c>
      <c r="AV10" s="22">
        <f t="shared" ca="1" si="65"/>
        <v>-5.3984063745019917</v>
      </c>
      <c r="AW10" s="25">
        <f t="shared" ca="1" si="40"/>
        <v>502</v>
      </c>
      <c r="AX10" s="36">
        <f t="shared" ca="1" si="41"/>
        <v>-2710</v>
      </c>
      <c r="AY10" s="35" t="str">
        <f>IF(B10&lt;サマリー!$B$33+100,-BC10/BG10,"")</f>
        <v/>
      </c>
      <c r="AZ10" s="20">
        <f t="shared" ca="1" si="42"/>
        <v>20</v>
      </c>
      <c r="BA10" s="21">
        <f t="shared" ca="1" si="43"/>
        <v>0.83333333333333337</v>
      </c>
      <c r="BB10" s="1">
        <f ca="1">COUNTIFS(OFFSET(_TradingHistory[実現損益],ROWS(_TradingHistory[])-IF(B10&gt;ROWS(_TradingHistory[]),ROWS(_TradingHistory[]),B10),0,IF(B10&gt;ROWS(_TradingHistory[]),ROWS(_TradingHistory[]),B10),1),"&gt;0")</f>
        <v>5</v>
      </c>
      <c r="BC10" s="22">
        <f t="shared" ca="1" si="44"/>
        <v>0.75657894736842102</v>
      </c>
      <c r="BD10" s="1">
        <f ca="1">SUMIFS(OFFSET(_TradingHistory[約定数量],ROWS(_TradingHistory[])-IF(B10&gt;ROWS(_TradingHistory[]),ROWS(_TradingHistory[]),B10),0,IF(B10&gt;ROWS(_TradingHistory[]),ROWS(_TradingHistory[]),B10),1),OFFSET(_TradingHistory[実現損益],ROWS(_TradingHistory[])-IF(B10&gt;ROWS(_TradingHistory[]),ROWS(_TradingHistory[]),B10),0,IF(B10&gt;ROWS(_TradingHistory[]),ROWS(_TradingHistory[]),B10),1),"&gt;0")</f>
        <v>304</v>
      </c>
      <c r="BE10" s="20">
        <f ca="1">SUMIFS(OFFSET(_TradingHistory[実現損益],ROWS(_TradingHistory[])-IF(B10&gt;ROWS(_TradingHistory[]),ROWS(_TradingHistory[]),B10),0,IF(B10&gt;ROWS(_TradingHistory[]),ROWS(_TradingHistory[]),B10)),OFFSET(_TradingHistory[実現損益],ROWS(_TradingHistory[])-IF(B10&gt;ROWS(_TradingHistory[]),ROWS(_TradingHistory[]),B10),0,IF(B10&gt;ROWS(_TradingHistory[]),ROWS(_TradingHistory[]),B10),1),"&gt;0")</f>
        <v>230</v>
      </c>
      <c r="BF10" s="1">
        <f ca="1">COUNTIFS(OFFSET(_TradingHistory[実現損益],ROWS(_TradingHistory[])-IF(B10&gt;ROWS(_TradingHistory[]),ROWS(_TradingHistory[]),B10),0,IF(B10&gt;ROWS(_TradingHistory[]),ROWS(_TradingHistory[]),B10),1),"&lt;=0")</f>
        <v>1</v>
      </c>
      <c r="BG10" s="22">
        <f t="shared" ca="1" si="45"/>
        <v>-105</v>
      </c>
      <c r="BH10" s="23">
        <f ca="1">SUMIFS(OFFSET(_TradingHistory[約定数量],ROWS(_TradingHistory[])-IF(B10&gt;ROWS(_TradingHistory[]),ROWS(_TradingHistory[]),B10),0,IF(B10&gt;ROWS(_TradingHistory[]),ROWS(_TradingHistory[]),B10),1),OFFSET(_TradingHistory[実現損益],ROWS(_TradingHistory[])-IF(B10&gt;ROWS(_TradingHistory[]),ROWS(_TradingHistory[]),B10),0,IF(B10&gt;ROWS(_TradingHistory[]),ROWS(_TradingHistory[]),B10),1),"&lt;=0")</f>
        <v>2</v>
      </c>
      <c r="BI10" s="37">
        <f ca="1">SUMIFS(OFFSET(_TradingHistory[実現損益],ROWS(_TradingHistory[])-IF(B10&gt;ROWS(_TradingHistory[]),ROWS(_TradingHistory[]),B10),0,IF(B10&gt;ROWS(_TradingHistory[]),ROWS(_TradingHistory[]),B10)),OFFSET(_TradingHistory[実現損益],ROWS(_TradingHistory[])-IF(B10&gt;ROWS(_TradingHistory[]),ROWS(_TradingHistory[]),B10),0,IF(B10&gt;ROWS(_TradingHistory[]),ROWS(_TradingHistory[]),B10),1),"&lt;=0")</f>
        <v>-210</v>
      </c>
      <c r="BJ10" s="35" t="str">
        <f>IF(AY10="","",AY10-AN10)</f>
        <v/>
      </c>
      <c r="BK10" s="20" t="str">
        <f>IF(AY10="","",AZ10-AO10)</f>
        <v/>
      </c>
      <c r="BL10" s="21" t="str">
        <f>IF(AY10="","",BA10-AP10)</f>
        <v/>
      </c>
      <c r="BM10" s="23" t="str">
        <f>IF(AY10="","",BB10-AQ10)</f>
        <v/>
      </c>
      <c r="BN10" s="22" t="str">
        <f>IF(AY10="","",BC10-AR10)</f>
        <v/>
      </c>
      <c r="BO10" s="25" t="str">
        <f>IF(AY10="","",BD10-AS10)</f>
        <v/>
      </c>
      <c r="BP10" s="20" t="str">
        <f>IF(AY10="","",BE10-AT10)</f>
        <v/>
      </c>
      <c r="BQ10" s="23" t="str">
        <f>IF(AY10="","",BF10-AU10)</f>
        <v/>
      </c>
      <c r="BR10" s="22" t="str">
        <f>IF(AY10="","",BG10-AV10)</f>
        <v/>
      </c>
      <c r="BS10" s="23" t="str">
        <f>IF(AY10="","",BH10-AW10)</f>
        <v/>
      </c>
      <c r="BT10" s="20" t="str">
        <f>IF(AY10="","",BI10-AX10)</f>
        <v/>
      </c>
    </row>
    <row r="11" spans="1:72" x14ac:dyDescent="0.4">
      <c r="A11" s="2" cm="1">
        <f t="array" ref="A11">IF(ROWS(_TradingHistory[])&gt;B11,INDEX(_TradingHistory[約定日],ROWS(_TradingHistory[])-B11,0),WORKDAY(A10,10))</f>
        <v>45800</v>
      </c>
      <c r="B11">
        <v>800</v>
      </c>
      <c r="C11" s="17">
        <v>0.95</v>
      </c>
      <c r="D11">
        <v>100</v>
      </c>
      <c r="E11">
        <v>5</v>
      </c>
      <c r="F11">
        <v>5</v>
      </c>
      <c r="G11" s="8">
        <f t="shared" si="57"/>
        <v>1</v>
      </c>
      <c r="H11" s="9">
        <f t="shared" si="0"/>
        <v>45000</v>
      </c>
      <c r="I11" s="10">
        <f t="shared" si="58"/>
        <v>0.95</v>
      </c>
      <c r="J11" s="7">
        <f t="shared" si="59"/>
        <v>95</v>
      </c>
      <c r="K11" s="8">
        <f t="shared" si="1"/>
        <v>5</v>
      </c>
      <c r="L11" s="11">
        <f t="shared" si="2"/>
        <v>9500</v>
      </c>
      <c r="M11" s="12">
        <f t="shared" si="3"/>
        <v>47500</v>
      </c>
      <c r="N11" s="7">
        <f t="shared" si="60"/>
        <v>5</v>
      </c>
      <c r="O11" s="8">
        <f t="shared" si="61"/>
        <v>-5</v>
      </c>
      <c r="P11" s="11">
        <f t="shared" si="4"/>
        <v>500</v>
      </c>
      <c r="Q11" s="40">
        <f t="shared" si="5"/>
        <v>-2500</v>
      </c>
      <c r="R11" s="41" t="str">
        <f t="shared" ca="1" si="19"/>
        <v/>
      </c>
      <c r="S11" s="12" t="str">
        <f t="shared" ca="1" si="20"/>
        <v/>
      </c>
      <c r="T11" s="13" t="str">
        <f t="shared" ca="1" si="62"/>
        <v/>
      </c>
      <c r="U11" s="7" t="str">
        <f ca="1">IFERROR(COUNTIFS(OFFSET(_TradingHistory[実現損益],ROWS(_TradingHistory[])-IF(B11&gt;ROWS(_TradingHistory[]),ROWS(_TradingHistory[]),B11),0,IF(B11&gt;ROWS(_TradingHistory[]),ROWS(_TradingHistory[]),B11)-B10,1),"&gt;0"),"")</f>
        <v/>
      </c>
      <c r="V11" s="8" t="str">
        <f t="shared" ca="1" si="21"/>
        <v/>
      </c>
      <c r="W11" s="7" t="str">
        <f ca="1">IFERROR(SUMIFS(OFFSET(_TradingHistory[約定数量],ROWS(_TradingHistory[])-IF(B11&gt;ROWS(_TradingHistory[]),ROWS(_TradingHistory[]),B11),0,IF(B11&gt;ROWS(_TradingHistory[]),ROWS(_TradingHistory[]),B11)-B10,1),OFFSET(_TradingHistory[実現損益],ROWS(_TradingHistory[])-IF(B11&gt;ROWS(_TradingHistory[]),ROWS(_TradingHistory[]),B11),0,IF(B11&gt;ROWS(_TradingHistory[]),ROWS(_TradingHistory[]),B11)-B10,1),"&gt;0"),"")</f>
        <v/>
      </c>
      <c r="X11" s="7" t="str">
        <f ca="1">IFERROR(SUMIFS(OFFSET(_TradingHistory[実現損益],ROWS(_TradingHistory[])-IF(B11&gt;ROWS(_TradingHistory[]),ROWS(_TradingHistory[]),B11),0,IF(B11&gt;ROWS(_TradingHistory[]),ROWS(_TradingHistory[]),B11)-B10),OFFSET(_TradingHistory[実現損益],ROWS(_TradingHistory[])-IF(B11&gt;ROWS(_TradingHistory[]),ROWS(_TradingHistory[]),B11),0,IF(B11&gt;ROWS(_TradingHistory[]),ROWS(_TradingHistory[]),B11)-B10,1),"&gt;0"),"")</f>
        <v/>
      </c>
      <c r="Y11" s="14" t="str">
        <f ca="1">IFERROR(COUNTIFS(OFFSET(_TradingHistory[実現損益],ROWS(_TradingHistory[])-IF(B11&gt;ROWS(_TradingHistory[]),ROWS(_TradingHistory[]),B11),0,IF(B11&gt;ROWS(_TradingHistory[]),ROWS(_TradingHistory[]),B11)-B10,1),"&lt;=0"),"")</f>
        <v/>
      </c>
      <c r="Z11" s="8" t="str">
        <f t="shared" ca="1" si="22"/>
        <v/>
      </c>
      <c r="AA11" s="7" t="str">
        <f ca="1">IFERROR(SUMIFS(OFFSET(_TradingHistory[約定数量],ROWS(_TradingHistory[])-IF(B11&gt;ROWS(_TradingHistory[]),ROWS(_TradingHistory[]),B11),0,IF(B11&gt;ROWS(_TradingHistory[]),ROWS(_TradingHistory[]),B11)-B10,1),OFFSET(_TradingHistory[実現損益],ROWS(_TradingHistory[])-IF(B11&gt;ROWS(_TradingHistory[]),ROWS(_TradingHistory[]),B11),0,IF(B11&gt;ROWS(_TradingHistory[]),ROWS(_TradingHistory[]),B11)-B10,1),"&lt;=0"),"")</f>
        <v/>
      </c>
      <c r="AB11" s="42" t="str">
        <f ca="1">IFERROR(SUMIFS(OFFSET(_TradingHistory[実現損益],ROWS(_TradingHistory[])-IF(B11&gt;ROWS(_TradingHistory[]),ROWS(_TradingHistory[]),B11),0,IF(B11&gt;ROWS(_TradingHistory[]),ROWS(_TradingHistory[]),B11)-B10),OFFSET(_TradingHistory[実現損益],ROWS(_TradingHistory[])-IF(B11&gt;ROWS(_TradingHistory[]),ROWS(_TradingHistory[]),B11),0,IF(B11&gt;ROWS(_TradingHistory[]),ROWS(_TradingHistory[]),B11)-B10,1),"&lt;=0"),"")</f>
        <v/>
      </c>
      <c r="AC11" s="41" t="str">
        <f t="shared" ca="1" si="23"/>
        <v/>
      </c>
      <c r="AD11" s="9" t="str">
        <f t="shared" ca="1" si="24"/>
        <v/>
      </c>
      <c r="AE11" s="16" t="str">
        <f t="shared" ca="1" si="25"/>
        <v/>
      </c>
      <c r="AF11" s="7" t="str">
        <f t="shared" ca="1" si="26"/>
        <v/>
      </c>
      <c r="AG11" s="8" t="str">
        <f t="shared" ca="1" si="27"/>
        <v/>
      </c>
      <c r="AH11" s="15" t="str">
        <f t="shared" ca="1" si="28"/>
        <v/>
      </c>
      <c r="AI11" s="9" t="str">
        <f t="shared" ca="1" si="29"/>
        <v/>
      </c>
      <c r="AJ11" s="7" t="str">
        <f t="shared" ca="1" si="30"/>
        <v/>
      </c>
      <c r="AK11" s="8" t="str">
        <f t="shared" ca="1" si="31"/>
        <v/>
      </c>
      <c r="AL11" s="15" t="str">
        <f t="shared" ca="1" si="32"/>
        <v/>
      </c>
      <c r="AM11" s="31" t="str">
        <f t="shared" ca="1" si="33"/>
        <v/>
      </c>
      <c r="AN11" s="32">
        <f t="shared" ca="1" si="63"/>
        <v>0.90182559720334043</v>
      </c>
      <c r="AO11" s="24">
        <f t="shared" ca="1" si="34"/>
        <v>45020</v>
      </c>
      <c r="AP11" s="21">
        <f t="shared" ca="1" si="35"/>
        <v>0.125</v>
      </c>
      <c r="AQ11" s="25">
        <f t="shared" ca="1" si="36"/>
        <v>100</v>
      </c>
      <c r="AR11" s="22">
        <f t="shared" ca="1" si="37"/>
        <v>4.8684210526315788</v>
      </c>
      <c r="AS11" s="25">
        <f t="shared" ca="1" si="38"/>
        <v>9804</v>
      </c>
      <c r="AT11" s="24">
        <f t="shared" ca="1" si="64"/>
        <v>47730</v>
      </c>
      <c r="AU11" s="25">
        <f t="shared" ca="1" si="39"/>
        <v>6</v>
      </c>
      <c r="AV11" s="22">
        <f t="shared" ca="1" si="65"/>
        <v>-5.3984063745019917</v>
      </c>
      <c r="AW11" s="25">
        <f t="shared" ca="1" si="40"/>
        <v>502</v>
      </c>
      <c r="AX11" s="36">
        <f t="shared" ca="1" si="41"/>
        <v>-2710</v>
      </c>
      <c r="AY11" s="35" t="str">
        <f>IF(B11&lt;サマリー!$B$33+100,-BC11/BG11,"")</f>
        <v/>
      </c>
      <c r="AZ11" s="20">
        <f t="shared" ca="1" si="42"/>
        <v>20</v>
      </c>
      <c r="BA11" s="21">
        <f t="shared" ca="1" si="43"/>
        <v>0.83333333333333337</v>
      </c>
      <c r="BB11" s="1">
        <f ca="1">COUNTIFS(OFFSET(_TradingHistory[実現損益],ROWS(_TradingHistory[])-IF(B11&gt;ROWS(_TradingHistory[]),ROWS(_TradingHistory[]),B11),0,IF(B11&gt;ROWS(_TradingHistory[]),ROWS(_TradingHistory[]),B11),1),"&gt;0")</f>
        <v>5</v>
      </c>
      <c r="BC11" s="22">
        <f t="shared" ca="1" si="44"/>
        <v>0.75657894736842102</v>
      </c>
      <c r="BD11" s="1">
        <f ca="1">SUMIFS(OFFSET(_TradingHistory[約定数量],ROWS(_TradingHistory[])-IF(B11&gt;ROWS(_TradingHistory[]),ROWS(_TradingHistory[]),B11),0,IF(B11&gt;ROWS(_TradingHistory[]),ROWS(_TradingHistory[]),B11),1),OFFSET(_TradingHistory[実現損益],ROWS(_TradingHistory[])-IF(B11&gt;ROWS(_TradingHistory[]),ROWS(_TradingHistory[]),B11),0,IF(B11&gt;ROWS(_TradingHistory[]),ROWS(_TradingHistory[]),B11),1),"&gt;0")</f>
        <v>304</v>
      </c>
      <c r="BE11" s="20">
        <f ca="1">SUMIFS(OFFSET(_TradingHistory[実現損益],ROWS(_TradingHistory[])-IF(B11&gt;ROWS(_TradingHistory[]),ROWS(_TradingHistory[]),B11),0,IF(B11&gt;ROWS(_TradingHistory[]),ROWS(_TradingHistory[]),B11)),OFFSET(_TradingHistory[実現損益],ROWS(_TradingHistory[])-IF(B11&gt;ROWS(_TradingHistory[]),ROWS(_TradingHistory[]),B11),0,IF(B11&gt;ROWS(_TradingHistory[]),ROWS(_TradingHistory[]),B11),1),"&gt;0")</f>
        <v>230</v>
      </c>
      <c r="BF11" s="1">
        <f ca="1">COUNTIFS(OFFSET(_TradingHistory[実現損益],ROWS(_TradingHistory[])-IF(B11&gt;ROWS(_TradingHistory[]),ROWS(_TradingHistory[]),B11),0,IF(B11&gt;ROWS(_TradingHistory[]),ROWS(_TradingHistory[]),B11),1),"&lt;=0")</f>
        <v>1</v>
      </c>
      <c r="BG11" s="22">
        <f t="shared" ca="1" si="45"/>
        <v>-105</v>
      </c>
      <c r="BH11" s="23">
        <f ca="1">SUMIFS(OFFSET(_TradingHistory[約定数量],ROWS(_TradingHistory[])-IF(B11&gt;ROWS(_TradingHistory[]),ROWS(_TradingHistory[]),B11),0,IF(B11&gt;ROWS(_TradingHistory[]),ROWS(_TradingHistory[]),B11),1),OFFSET(_TradingHistory[実現損益],ROWS(_TradingHistory[])-IF(B11&gt;ROWS(_TradingHistory[]),ROWS(_TradingHistory[]),B11),0,IF(B11&gt;ROWS(_TradingHistory[]),ROWS(_TradingHistory[]),B11),1),"&lt;=0")</f>
        <v>2</v>
      </c>
      <c r="BI11" s="37">
        <f ca="1">SUMIFS(OFFSET(_TradingHistory[実現損益],ROWS(_TradingHistory[])-IF(B11&gt;ROWS(_TradingHistory[]),ROWS(_TradingHistory[]),B11),0,IF(B11&gt;ROWS(_TradingHistory[]),ROWS(_TradingHistory[]),B11)),OFFSET(_TradingHistory[実現損益],ROWS(_TradingHistory[])-IF(B11&gt;ROWS(_TradingHistory[]),ROWS(_TradingHistory[]),B11),0,IF(B11&gt;ROWS(_TradingHistory[]),ROWS(_TradingHistory[]),B11),1),"&lt;=0")</f>
        <v>-210</v>
      </c>
      <c r="BJ11" s="35" t="str">
        <f t="shared" ref="BJ11:BJ74" si="66">IF(AY11="","",AY11-AN11)</f>
        <v/>
      </c>
      <c r="BK11" s="20" t="str">
        <f t="shared" ref="BK11:BK74" si="67">IF(AY11="","",AZ11-AO11)</f>
        <v/>
      </c>
      <c r="BL11" s="21" t="str">
        <f t="shared" ref="BL11:BL74" si="68">IF(AY11="","",BA11-AP11)</f>
        <v/>
      </c>
      <c r="BM11" s="23" t="str">
        <f t="shared" ref="BM11:BM74" si="69">IF(AY11="","",BB11-AQ11)</f>
        <v/>
      </c>
      <c r="BN11" s="22" t="str">
        <f t="shared" ref="BN11:BN74" si="70">IF(AY11="","",BC11-AR11)</f>
        <v/>
      </c>
      <c r="BO11" s="25" t="str">
        <f t="shared" ref="BO11:BO74" si="71">IF(AY11="","",BD11-AS11)</f>
        <v/>
      </c>
      <c r="BP11" s="20" t="str">
        <f t="shared" ref="BP11:BP74" si="72">IF(AY11="","",BE11-AT11)</f>
        <v/>
      </c>
      <c r="BQ11" s="23" t="str">
        <f t="shared" ref="BQ11:BQ74" si="73">IF(AY11="","",BF11-AU11)</f>
        <v/>
      </c>
      <c r="BR11" s="22" t="str">
        <f t="shared" ref="BR11:BR74" si="74">IF(AY11="","",BG11-AV11)</f>
        <v/>
      </c>
      <c r="BS11" s="23" t="str">
        <f t="shared" ref="BS11:BS74" si="75">IF(AY11="","",BH11-AW11)</f>
        <v/>
      </c>
      <c r="BT11" s="20" t="str">
        <f t="shared" ref="BT11:BT74" si="76">IF(AY11="","",BI11-AX11)</f>
        <v/>
      </c>
    </row>
    <row r="12" spans="1:72" x14ac:dyDescent="0.4">
      <c r="A12" s="2" cm="1">
        <f t="array" ref="A12">IF(ROWS(_TradingHistory[])&gt;B12,INDEX(_TradingHistory[約定日],ROWS(_TradingHistory[])-B12,0),WORKDAY(A11,10))</f>
        <v>45814</v>
      </c>
      <c r="B12">
        <v>900</v>
      </c>
      <c r="C12" s="17">
        <v>0.95</v>
      </c>
      <c r="D12">
        <v>100</v>
      </c>
      <c r="E12">
        <v>5</v>
      </c>
      <c r="F12">
        <v>5</v>
      </c>
      <c r="G12" s="8">
        <f t="shared" si="57"/>
        <v>1</v>
      </c>
      <c r="H12" s="9">
        <f t="shared" ref="H12:H13" si="77">M12+Q12</f>
        <v>45000</v>
      </c>
      <c r="I12" s="10">
        <f t="shared" si="58"/>
        <v>0.95</v>
      </c>
      <c r="J12" s="7">
        <f t="shared" si="59"/>
        <v>95</v>
      </c>
      <c r="K12" s="8">
        <f t="shared" ref="K12:K13" si="78">M12/L12</f>
        <v>5</v>
      </c>
      <c r="L12" s="11">
        <f t="shared" si="2"/>
        <v>9500</v>
      </c>
      <c r="M12" s="12">
        <f t="shared" si="3"/>
        <v>47500</v>
      </c>
      <c r="N12" s="7">
        <f t="shared" si="60"/>
        <v>5</v>
      </c>
      <c r="O12" s="8">
        <f t="shared" si="61"/>
        <v>-5</v>
      </c>
      <c r="P12" s="11">
        <f t="shared" si="4"/>
        <v>500</v>
      </c>
      <c r="Q12" s="40">
        <f t="shared" si="5"/>
        <v>-2500</v>
      </c>
      <c r="R12" s="41" t="str">
        <f t="shared" ca="1" si="19"/>
        <v/>
      </c>
      <c r="S12" s="12" t="str">
        <f t="shared" ca="1" si="20"/>
        <v/>
      </c>
      <c r="T12" s="13" t="str">
        <f t="shared" ca="1" si="62"/>
        <v/>
      </c>
      <c r="U12" s="7" t="str">
        <f ca="1">IFERROR(COUNTIFS(OFFSET(_TradingHistory[実現損益],ROWS(_TradingHistory[])-IF(B12&gt;ROWS(_TradingHistory[]),ROWS(_TradingHistory[]),B12),0,IF(B12&gt;ROWS(_TradingHistory[]),ROWS(_TradingHistory[]),B12)-B11,1),"&gt;0"),"")</f>
        <v/>
      </c>
      <c r="V12" s="8" t="str">
        <f t="shared" ca="1" si="21"/>
        <v/>
      </c>
      <c r="W12" s="7" t="str">
        <f ca="1">IFERROR(SUMIFS(OFFSET(_TradingHistory[約定数量],ROWS(_TradingHistory[])-IF(B12&gt;ROWS(_TradingHistory[]),ROWS(_TradingHistory[]),B12),0,IF(B12&gt;ROWS(_TradingHistory[]),ROWS(_TradingHistory[]),B12)-B11,1),OFFSET(_TradingHistory[実現損益],ROWS(_TradingHistory[])-IF(B12&gt;ROWS(_TradingHistory[]),ROWS(_TradingHistory[]),B12),0,IF(B12&gt;ROWS(_TradingHistory[]),ROWS(_TradingHistory[]),B12)-B11,1),"&gt;0"),"")</f>
        <v/>
      </c>
      <c r="X12" s="7" t="str">
        <f ca="1">IFERROR(SUMIFS(OFFSET(_TradingHistory[実現損益],ROWS(_TradingHistory[])-IF(B12&gt;ROWS(_TradingHistory[]),ROWS(_TradingHistory[]),B12),0,IF(B12&gt;ROWS(_TradingHistory[]),ROWS(_TradingHistory[]),B12)-B11),OFFSET(_TradingHistory[実現損益],ROWS(_TradingHistory[])-IF(B12&gt;ROWS(_TradingHistory[]),ROWS(_TradingHistory[]),B12),0,IF(B12&gt;ROWS(_TradingHistory[]),ROWS(_TradingHistory[]),B12)-B11,1),"&gt;0"),"")</f>
        <v/>
      </c>
      <c r="Y12" s="14" t="str">
        <f ca="1">IFERROR(COUNTIFS(OFFSET(_TradingHistory[実現損益],ROWS(_TradingHistory[])-IF(B12&gt;ROWS(_TradingHistory[]),ROWS(_TradingHistory[]),B12),0,IF(B12&gt;ROWS(_TradingHistory[]),ROWS(_TradingHistory[]),B12)-B11,1),"&lt;=0"),"")</f>
        <v/>
      </c>
      <c r="Z12" s="8" t="str">
        <f t="shared" ca="1" si="22"/>
        <v/>
      </c>
      <c r="AA12" s="7" t="str">
        <f ca="1">IFERROR(SUMIFS(OFFSET(_TradingHistory[約定数量],ROWS(_TradingHistory[])-IF(B12&gt;ROWS(_TradingHistory[]),ROWS(_TradingHistory[]),B12),0,IF(B12&gt;ROWS(_TradingHistory[]),ROWS(_TradingHistory[]),B12)-B11,1),OFFSET(_TradingHistory[実現損益],ROWS(_TradingHistory[])-IF(B12&gt;ROWS(_TradingHistory[]),ROWS(_TradingHistory[]),B12),0,IF(B12&gt;ROWS(_TradingHistory[]),ROWS(_TradingHistory[]),B12)-B11,1),"&lt;=0"),"")</f>
        <v/>
      </c>
      <c r="AB12" s="42" t="str">
        <f ca="1">IFERROR(SUMIFS(OFFSET(_TradingHistory[実現損益],ROWS(_TradingHistory[])-IF(B12&gt;ROWS(_TradingHistory[]),ROWS(_TradingHistory[]),B12),0,IF(B12&gt;ROWS(_TradingHistory[]),ROWS(_TradingHistory[]),B12)-B11),OFFSET(_TradingHistory[実現損益],ROWS(_TradingHistory[])-IF(B12&gt;ROWS(_TradingHistory[]),ROWS(_TradingHistory[]),B12),0,IF(B12&gt;ROWS(_TradingHistory[]),ROWS(_TradingHistory[]),B12)-B11,1),"&lt;=0"),"")</f>
        <v/>
      </c>
      <c r="AC12" s="41" t="str">
        <f t="shared" ca="1" si="23"/>
        <v/>
      </c>
      <c r="AD12" s="9" t="str">
        <f t="shared" ca="1" si="24"/>
        <v/>
      </c>
      <c r="AE12" s="16" t="str">
        <f t="shared" ca="1" si="25"/>
        <v/>
      </c>
      <c r="AF12" s="7" t="str">
        <f t="shared" ca="1" si="26"/>
        <v/>
      </c>
      <c r="AG12" s="8" t="str">
        <f t="shared" ca="1" si="27"/>
        <v/>
      </c>
      <c r="AH12" s="15" t="str">
        <f t="shared" ca="1" si="28"/>
        <v/>
      </c>
      <c r="AI12" s="9" t="str">
        <f t="shared" ca="1" si="29"/>
        <v/>
      </c>
      <c r="AJ12" s="7" t="str">
        <f t="shared" ca="1" si="30"/>
        <v/>
      </c>
      <c r="AK12" s="8" t="str">
        <f t="shared" ca="1" si="31"/>
        <v/>
      </c>
      <c r="AL12" s="15" t="str">
        <f t="shared" ca="1" si="32"/>
        <v/>
      </c>
      <c r="AM12" s="31" t="str">
        <f t="shared" ca="1" si="33"/>
        <v/>
      </c>
      <c r="AN12" s="32">
        <f t="shared" ca="1" si="63"/>
        <v>0.90182559720334043</v>
      </c>
      <c r="AO12" s="24">
        <f t="shared" ca="1" si="34"/>
        <v>45020</v>
      </c>
      <c r="AP12" s="21">
        <f t="shared" ca="1" si="35"/>
        <v>0.1111111111111111</v>
      </c>
      <c r="AQ12" s="25">
        <f t="shared" ca="1" si="36"/>
        <v>100</v>
      </c>
      <c r="AR12" s="22">
        <f t="shared" ca="1" si="37"/>
        <v>4.8684210526315788</v>
      </c>
      <c r="AS12" s="25">
        <f t="shared" ca="1" si="38"/>
        <v>9804</v>
      </c>
      <c r="AT12" s="24">
        <f t="shared" ca="1" si="64"/>
        <v>47730</v>
      </c>
      <c r="AU12" s="25">
        <f t="shared" ca="1" si="39"/>
        <v>6</v>
      </c>
      <c r="AV12" s="22">
        <f t="shared" ca="1" si="65"/>
        <v>-5.3984063745019917</v>
      </c>
      <c r="AW12" s="25">
        <f t="shared" ca="1" si="40"/>
        <v>502</v>
      </c>
      <c r="AX12" s="36">
        <f t="shared" ca="1" si="41"/>
        <v>-2710</v>
      </c>
      <c r="AY12" s="35" t="str">
        <f>IF(B12&lt;サマリー!$B$33+100,-BC12/BG12,"")</f>
        <v/>
      </c>
      <c r="AZ12" s="20">
        <f t="shared" ca="1" si="42"/>
        <v>20</v>
      </c>
      <c r="BA12" s="21">
        <f t="shared" ca="1" si="43"/>
        <v>0.83333333333333337</v>
      </c>
      <c r="BB12" s="1">
        <f ca="1">COUNTIFS(OFFSET(_TradingHistory[実現損益],ROWS(_TradingHistory[])-IF(B12&gt;ROWS(_TradingHistory[]),ROWS(_TradingHistory[]),B12),0,IF(B12&gt;ROWS(_TradingHistory[]),ROWS(_TradingHistory[]),B12),1),"&gt;0")</f>
        <v>5</v>
      </c>
      <c r="BC12" s="22">
        <f t="shared" ca="1" si="44"/>
        <v>0.75657894736842102</v>
      </c>
      <c r="BD12" s="1">
        <f ca="1">SUMIFS(OFFSET(_TradingHistory[約定数量],ROWS(_TradingHistory[])-IF(B12&gt;ROWS(_TradingHistory[]),ROWS(_TradingHistory[]),B12),0,IF(B12&gt;ROWS(_TradingHistory[]),ROWS(_TradingHistory[]),B12),1),OFFSET(_TradingHistory[実現損益],ROWS(_TradingHistory[])-IF(B12&gt;ROWS(_TradingHistory[]),ROWS(_TradingHistory[]),B12),0,IF(B12&gt;ROWS(_TradingHistory[]),ROWS(_TradingHistory[]),B12),1),"&gt;0")</f>
        <v>304</v>
      </c>
      <c r="BE12" s="20">
        <f ca="1">SUMIFS(OFFSET(_TradingHistory[実現損益],ROWS(_TradingHistory[])-IF(B12&gt;ROWS(_TradingHistory[]),ROWS(_TradingHistory[]),B12),0,IF(B12&gt;ROWS(_TradingHistory[]),ROWS(_TradingHistory[]),B12)),OFFSET(_TradingHistory[実現損益],ROWS(_TradingHistory[])-IF(B12&gt;ROWS(_TradingHistory[]),ROWS(_TradingHistory[]),B12),0,IF(B12&gt;ROWS(_TradingHistory[]),ROWS(_TradingHistory[]),B12),1),"&gt;0")</f>
        <v>230</v>
      </c>
      <c r="BF12" s="1">
        <f ca="1">COUNTIFS(OFFSET(_TradingHistory[実現損益],ROWS(_TradingHistory[])-IF(B12&gt;ROWS(_TradingHistory[]),ROWS(_TradingHistory[]),B12),0,IF(B12&gt;ROWS(_TradingHistory[]),ROWS(_TradingHistory[]),B12),1),"&lt;=0")</f>
        <v>1</v>
      </c>
      <c r="BG12" s="22">
        <f t="shared" ca="1" si="45"/>
        <v>-105</v>
      </c>
      <c r="BH12" s="23">
        <f ca="1">SUMIFS(OFFSET(_TradingHistory[約定数量],ROWS(_TradingHistory[])-IF(B12&gt;ROWS(_TradingHistory[]),ROWS(_TradingHistory[]),B12),0,IF(B12&gt;ROWS(_TradingHistory[]),ROWS(_TradingHistory[]),B12),1),OFFSET(_TradingHistory[実現損益],ROWS(_TradingHistory[])-IF(B12&gt;ROWS(_TradingHistory[]),ROWS(_TradingHistory[]),B12),0,IF(B12&gt;ROWS(_TradingHistory[]),ROWS(_TradingHistory[]),B12),1),"&lt;=0")</f>
        <v>2</v>
      </c>
      <c r="BI12" s="37">
        <f ca="1">SUMIFS(OFFSET(_TradingHistory[実現損益],ROWS(_TradingHistory[])-IF(B12&gt;ROWS(_TradingHistory[]),ROWS(_TradingHistory[]),B12),0,IF(B12&gt;ROWS(_TradingHistory[]),ROWS(_TradingHistory[]),B12)),OFFSET(_TradingHistory[実現損益],ROWS(_TradingHistory[])-IF(B12&gt;ROWS(_TradingHistory[]),ROWS(_TradingHistory[]),B12),0,IF(B12&gt;ROWS(_TradingHistory[]),ROWS(_TradingHistory[]),B12),1),"&lt;=0")</f>
        <v>-210</v>
      </c>
      <c r="BJ12" s="35" t="str">
        <f t="shared" si="66"/>
        <v/>
      </c>
      <c r="BK12" s="20" t="str">
        <f t="shared" si="67"/>
        <v/>
      </c>
      <c r="BL12" s="21" t="str">
        <f t="shared" si="68"/>
        <v/>
      </c>
      <c r="BM12" s="23" t="str">
        <f t="shared" si="69"/>
        <v/>
      </c>
      <c r="BN12" s="22" t="str">
        <f t="shared" si="70"/>
        <v/>
      </c>
      <c r="BO12" s="25" t="str">
        <f t="shared" si="71"/>
        <v/>
      </c>
      <c r="BP12" s="20" t="str">
        <f t="shared" si="72"/>
        <v/>
      </c>
      <c r="BQ12" s="23" t="str">
        <f t="shared" si="73"/>
        <v/>
      </c>
      <c r="BR12" s="22" t="str">
        <f t="shared" si="74"/>
        <v/>
      </c>
      <c r="BS12" s="23" t="str">
        <f t="shared" si="75"/>
        <v/>
      </c>
      <c r="BT12" s="20" t="str">
        <f t="shared" si="76"/>
        <v/>
      </c>
    </row>
    <row r="13" spans="1:72" x14ac:dyDescent="0.4">
      <c r="A13" s="2" cm="1">
        <f t="array" ref="A13">IF(ROWS(_TradingHistory[])&gt;B13,INDEX(_TradingHistory[約定日],ROWS(_TradingHistory[])-B13,0),WORKDAY(A12,10))</f>
        <v>45828</v>
      </c>
      <c r="B13">
        <v>1000</v>
      </c>
      <c r="C13" s="17">
        <v>0.95</v>
      </c>
      <c r="D13">
        <v>100</v>
      </c>
      <c r="E13">
        <v>5</v>
      </c>
      <c r="F13">
        <v>5</v>
      </c>
      <c r="G13" s="8">
        <f t="shared" si="57"/>
        <v>1</v>
      </c>
      <c r="H13" s="9">
        <f t="shared" si="77"/>
        <v>45000</v>
      </c>
      <c r="I13" s="10">
        <f t="shared" si="58"/>
        <v>0.95</v>
      </c>
      <c r="J13" s="7">
        <f t="shared" si="59"/>
        <v>95</v>
      </c>
      <c r="K13" s="8">
        <f t="shared" si="78"/>
        <v>5</v>
      </c>
      <c r="L13" s="11">
        <f t="shared" si="2"/>
        <v>9500</v>
      </c>
      <c r="M13" s="12">
        <f t="shared" si="3"/>
        <v>47500</v>
      </c>
      <c r="N13" s="7">
        <f t="shared" si="60"/>
        <v>5</v>
      </c>
      <c r="O13" s="8">
        <f t="shared" si="61"/>
        <v>-5</v>
      </c>
      <c r="P13" s="11">
        <f t="shared" si="4"/>
        <v>500</v>
      </c>
      <c r="Q13" s="40">
        <f t="shared" si="5"/>
        <v>-2500</v>
      </c>
      <c r="R13" s="41" t="str">
        <f t="shared" ca="1" si="19"/>
        <v/>
      </c>
      <c r="S13" s="12" t="str">
        <f t="shared" ca="1" si="20"/>
        <v/>
      </c>
      <c r="T13" s="13" t="str">
        <f t="shared" ca="1" si="62"/>
        <v/>
      </c>
      <c r="U13" s="7" t="str">
        <f ca="1">IFERROR(COUNTIFS(OFFSET(_TradingHistory[実現損益],ROWS(_TradingHistory[])-IF(B13&gt;ROWS(_TradingHistory[]),ROWS(_TradingHistory[]),B13),0,IF(B13&gt;ROWS(_TradingHistory[]),ROWS(_TradingHistory[]),B13)-B12,1),"&gt;0"),"")</f>
        <v/>
      </c>
      <c r="V13" s="8" t="str">
        <f t="shared" ca="1" si="21"/>
        <v/>
      </c>
      <c r="W13" s="7" t="str">
        <f ca="1">IFERROR(SUMIFS(OFFSET(_TradingHistory[約定数量],ROWS(_TradingHistory[])-IF(B13&gt;ROWS(_TradingHistory[]),ROWS(_TradingHistory[]),B13),0,IF(B13&gt;ROWS(_TradingHistory[]),ROWS(_TradingHistory[]),B13)-B12,1),OFFSET(_TradingHistory[実現損益],ROWS(_TradingHistory[])-IF(B13&gt;ROWS(_TradingHistory[]),ROWS(_TradingHistory[]),B13),0,IF(B13&gt;ROWS(_TradingHistory[]),ROWS(_TradingHistory[]),B13)-B12,1),"&gt;0"),"")</f>
        <v/>
      </c>
      <c r="X13" s="7" t="str">
        <f ca="1">IFERROR(SUMIFS(OFFSET(_TradingHistory[実現損益],ROWS(_TradingHistory[])-IF(B13&gt;ROWS(_TradingHistory[]),ROWS(_TradingHistory[]),B13),0,IF(B13&gt;ROWS(_TradingHistory[]),ROWS(_TradingHistory[]),B13)-B12),OFFSET(_TradingHistory[実現損益],ROWS(_TradingHistory[])-IF(B13&gt;ROWS(_TradingHistory[]),ROWS(_TradingHistory[]),B13),0,IF(B13&gt;ROWS(_TradingHistory[]),ROWS(_TradingHistory[]),B13)-B12,1),"&gt;0"),"")</f>
        <v/>
      </c>
      <c r="Y13" s="14" t="str">
        <f ca="1">IFERROR(COUNTIFS(OFFSET(_TradingHistory[実現損益],ROWS(_TradingHistory[])-IF(B13&gt;ROWS(_TradingHistory[]),ROWS(_TradingHistory[]),B13),0,IF(B13&gt;ROWS(_TradingHistory[]),ROWS(_TradingHistory[]),B13)-B12,1),"&lt;=0"),"")</f>
        <v/>
      </c>
      <c r="Z13" s="8" t="str">
        <f t="shared" ca="1" si="22"/>
        <v/>
      </c>
      <c r="AA13" s="7" t="str">
        <f ca="1">IFERROR(SUMIFS(OFFSET(_TradingHistory[約定数量],ROWS(_TradingHistory[])-IF(B13&gt;ROWS(_TradingHistory[]),ROWS(_TradingHistory[]),B13),0,IF(B13&gt;ROWS(_TradingHistory[]),ROWS(_TradingHistory[]),B13)-B12,1),OFFSET(_TradingHistory[実現損益],ROWS(_TradingHistory[])-IF(B13&gt;ROWS(_TradingHistory[]),ROWS(_TradingHistory[]),B13),0,IF(B13&gt;ROWS(_TradingHistory[]),ROWS(_TradingHistory[]),B13)-B12,1),"&lt;=0"),"")</f>
        <v/>
      </c>
      <c r="AB13" s="42" t="str">
        <f ca="1">IFERROR(SUMIFS(OFFSET(_TradingHistory[実現損益],ROWS(_TradingHistory[])-IF(B13&gt;ROWS(_TradingHistory[]),ROWS(_TradingHistory[]),B13),0,IF(B13&gt;ROWS(_TradingHistory[]),ROWS(_TradingHistory[]),B13)-B12),OFFSET(_TradingHistory[実現損益],ROWS(_TradingHistory[])-IF(B13&gt;ROWS(_TradingHistory[]),ROWS(_TradingHistory[]),B13),0,IF(B13&gt;ROWS(_TradingHistory[]),ROWS(_TradingHistory[]),B13)-B12,1),"&lt;=0"),"")</f>
        <v/>
      </c>
      <c r="AC13" s="41" t="str">
        <f t="shared" ca="1" si="23"/>
        <v/>
      </c>
      <c r="AD13" s="9" t="str">
        <f t="shared" ca="1" si="24"/>
        <v/>
      </c>
      <c r="AE13" s="16" t="str">
        <f t="shared" ca="1" si="25"/>
        <v/>
      </c>
      <c r="AF13" s="7" t="str">
        <f t="shared" ca="1" si="26"/>
        <v/>
      </c>
      <c r="AG13" s="8" t="str">
        <f t="shared" ca="1" si="27"/>
        <v/>
      </c>
      <c r="AH13" s="15" t="str">
        <f t="shared" ca="1" si="28"/>
        <v/>
      </c>
      <c r="AI13" s="9" t="str">
        <f t="shared" ca="1" si="29"/>
        <v/>
      </c>
      <c r="AJ13" s="7" t="str">
        <f t="shared" ca="1" si="30"/>
        <v/>
      </c>
      <c r="AK13" s="8" t="str">
        <f t="shared" ca="1" si="31"/>
        <v/>
      </c>
      <c r="AL13" s="15" t="str">
        <f t="shared" ca="1" si="32"/>
        <v/>
      </c>
      <c r="AM13" s="31" t="str">
        <f t="shared" ca="1" si="33"/>
        <v/>
      </c>
      <c r="AN13" s="32">
        <f t="shared" ca="1" si="63"/>
        <v>0.90182559720334043</v>
      </c>
      <c r="AO13" s="24">
        <f t="shared" ca="1" si="34"/>
        <v>45020</v>
      </c>
      <c r="AP13" s="21">
        <f t="shared" ca="1" si="35"/>
        <v>0.1</v>
      </c>
      <c r="AQ13" s="25">
        <f t="shared" ca="1" si="36"/>
        <v>100</v>
      </c>
      <c r="AR13" s="22">
        <f t="shared" ca="1" si="37"/>
        <v>4.8684210526315788</v>
      </c>
      <c r="AS13" s="25">
        <f t="shared" ca="1" si="38"/>
        <v>9804</v>
      </c>
      <c r="AT13" s="24">
        <f t="shared" ca="1" si="64"/>
        <v>47730</v>
      </c>
      <c r="AU13" s="25">
        <f t="shared" ca="1" si="39"/>
        <v>6</v>
      </c>
      <c r="AV13" s="22">
        <f t="shared" ca="1" si="65"/>
        <v>-5.3984063745019917</v>
      </c>
      <c r="AW13" s="25">
        <f t="shared" ca="1" si="40"/>
        <v>502</v>
      </c>
      <c r="AX13" s="36">
        <f t="shared" ca="1" si="41"/>
        <v>-2710</v>
      </c>
      <c r="AY13" s="35" t="str">
        <f>IF(B13&lt;サマリー!$B$33+100,-BC13/BG13,"")</f>
        <v/>
      </c>
      <c r="AZ13" s="20">
        <f t="shared" ca="1" si="42"/>
        <v>20</v>
      </c>
      <c r="BA13" s="21">
        <f t="shared" ca="1" si="43"/>
        <v>0.83333333333333337</v>
      </c>
      <c r="BB13" s="1">
        <f ca="1">COUNTIFS(OFFSET(_TradingHistory[実現損益],ROWS(_TradingHistory[])-IF(B13&gt;ROWS(_TradingHistory[]),ROWS(_TradingHistory[]),B13),0,IF(B13&gt;ROWS(_TradingHistory[]),ROWS(_TradingHistory[]),B13),1),"&gt;0")</f>
        <v>5</v>
      </c>
      <c r="BC13" s="22">
        <f t="shared" ca="1" si="44"/>
        <v>0.75657894736842102</v>
      </c>
      <c r="BD13" s="1">
        <f ca="1">SUMIFS(OFFSET(_TradingHistory[約定数量],ROWS(_TradingHistory[])-IF(B13&gt;ROWS(_TradingHistory[]),ROWS(_TradingHistory[]),B13),0,IF(B13&gt;ROWS(_TradingHistory[]),ROWS(_TradingHistory[]),B13),1),OFFSET(_TradingHistory[実現損益],ROWS(_TradingHistory[])-IF(B13&gt;ROWS(_TradingHistory[]),ROWS(_TradingHistory[]),B13),0,IF(B13&gt;ROWS(_TradingHistory[]),ROWS(_TradingHistory[]),B13),1),"&gt;0")</f>
        <v>304</v>
      </c>
      <c r="BE13" s="20">
        <f ca="1">SUMIFS(OFFSET(_TradingHistory[実現損益],ROWS(_TradingHistory[])-IF(B13&gt;ROWS(_TradingHistory[]),ROWS(_TradingHistory[]),B13),0,IF(B13&gt;ROWS(_TradingHistory[]),ROWS(_TradingHistory[]),B13)),OFFSET(_TradingHistory[実現損益],ROWS(_TradingHistory[])-IF(B13&gt;ROWS(_TradingHistory[]),ROWS(_TradingHistory[]),B13),0,IF(B13&gt;ROWS(_TradingHistory[]),ROWS(_TradingHistory[]),B13),1),"&gt;0")</f>
        <v>230</v>
      </c>
      <c r="BF13" s="1">
        <f ca="1">COUNTIFS(OFFSET(_TradingHistory[実現損益],ROWS(_TradingHistory[])-IF(B13&gt;ROWS(_TradingHistory[]),ROWS(_TradingHistory[]),B13),0,IF(B13&gt;ROWS(_TradingHistory[]),ROWS(_TradingHistory[]),B13),1),"&lt;=0")</f>
        <v>1</v>
      </c>
      <c r="BG13" s="22">
        <f t="shared" ca="1" si="45"/>
        <v>-105</v>
      </c>
      <c r="BH13" s="23">
        <f ca="1">SUMIFS(OFFSET(_TradingHistory[約定数量],ROWS(_TradingHistory[])-IF(B13&gt;ROWS(_TradingHistory[]),ROWS(_TradingHistory[]),B13),0,IF(B13&gt;ROWS(_TradingHistory[]),ROWS(_TradingHistory[]),B13),1),OFFSET(_TradingHistory[実現損益],ROWS(_TradingHistory[])-IF(B13&gt;ROWS(_TradingHistory[]),ROWS(_TradingHistory[]),B13),0,IF(B13&gt;ROWS(_TradingHistory[]),ROWS(_TradingHistory[]),B13),1),"&lt;=0")</f>
        <v>2</v>
      </c>
      <c r="BI13" s="37">
        <f ca="1">SUMIFS(OFFSET(_TradingHistory[実現損益],ROWS(_TradingHistory[])-IF(B13&gt;ROWS(_TradingHistory[]),ROWS(_TradingHistory[]),B13),0,IF(B13&gt;ROWS(_TradingHistory[]),ROWS(_TradingHistory[]),B13)),OFFSET(_TradingHistory[実現損益],ROWS(_TradingHistory[])-IF(B13&gt;ROWS(_TradingHistory[]),ROWS(_TradingHistory[]),B13),0,IF(B13&gt;ROWS(_TradingHistory[]),ROWS(_TradingHistory[]),B13),1),"&lt;=0")</f>
        <v>-210</v>
      </c>
      <c r="BJ13" s="35" t="str">
        <f t="shared" si="66"/>
        <v/>
      </c>
      <c r="BK13" s="20" t="str">
        <f t="shared" si="67"/>
        <v/>
      </c>
      <c r="BL13" s="21" t="str">
        <f t="shared" si="68"/>
        <v/>
      </c>
      <c r="BM13" s="23" t="str">
        <f t="shared" si="69"/>
        <v/>
      </c>
      <c r="BN13" s="22" t="str">
        <f t="shared" si="70"/>
        <v/>
      </c>
      <c r="BO13" s="25" t="str">
        <f t="shared" si="71"/>
        <v/>
      </c>
      <c r="BP13" s="20" t="str">
        <f t="shared" si="72"/>
        <v/>
      </c>
      <c r="BQ13" s="23" t="str">
        <f t="shared" si="73"/>
        <v/>
      </c>
      <c r="BR13" s="22" t="str">
        <f t="shared" si="74"/>
        <v/>
      </c>
      <c r="BS13" s="23" t="str">
        <f t="shared" si="75"/>
        <v/>
      </c>
      <c r="BT13" s="20" t="str">
        <f t="shared" si="76"/>
        <v/>
      </c>
    </row>
    <row r="14" spans="1:72" x14ac:dyDescent="0.4">
      <c r="A14" s="2" cm="1">
        <f t="array" ref="A14">IF(ROWS(_TradingHistory[])&gt;B14,INDEX(_TradingHistory[約定日],ROWS(_TradingHistory[])-B14,0),WORKDAY(A13,10))</f>
        <v>45842</v>
      </c>
      <c r="B14">
        <v>1100</v>
      </c>
      <c r="C14" s="17">
        <v>0.95</v>
      </c>
      <c r="D14">
        <v>100</v>
      </c>
      <c r="E14">
        <v>5</v>
      </c>
      <c r="F14">
        <v>5</v>
      </c>
      <c r="G14" s="8">
        <f t="shared" si="57"/>
        <v>1</v>
      </c>
      <c r="H14" s="9">
        <f t="shared" ref="H14:H23" si="79">M14+Q14</f>
        <v>45000</v>
      </c>
      <c r="I14" s="10">
        <f t="shared" si="58"/>
        <v>0.95</v>
      </c>
      <c r="J14" s="7">
        <f t="shared" si="59"/>
        <v>95</v>
      </c>
      <c r="K14" s="8">
        <f t="shared" ref="K14:K23" si="80">M14/L14</f>
        <v>5</v>
      </c>
      <c r="L14" s="11">
        <f t="shared" si="2"/>
        <v>9500</v>
      </c>
      <c r="M14" s="12">
        <f t="shared" si="3"/>
        <v>47500</v>
      </c>
      <c r="N14" s="7">
        <f t="shared" si="60"/>
        <v>5</v>
      </c>
      <c r="O14" s="8">
        <f t="shared" si="61"/>
        <v>-5</v>
      </c>
      <c r="P14" s="11">
        <f t="shared" si="4"/>
        <v>500</v>
      </c>
      <c r="Q14" s="40">
        <f t="shared" si="5"/>
        <v>-2500</v>
      </c>
      <c r="R14" s="41" t="str">
        <f t="shared" ca="1" si="19"/>
        <v/>
      </c>
      <c r="S14" s="12" t="str">
        <f t="shared" ca="1" si="20"/>
        <v/>
      </c>
      <c r="T14" s="13" t="str">
        <f t="shared" ca="1" si="62"/>
        <v/>
      </c>
      <c r="U14" s="7" t="str">
        <f ca="1">IFERROR(COUNTIFS(OFFSET(_TradingHistory[実現損益],ROWS(_TradingHistory[])-IF(B14&gt;ROWS(_TradingHistory[]),ROWS(_TradingHistory[]),B14),0,IF(B14&gt;ROWS(_TradingHistory[]),ROWS(_TradingHistory[]),B14)-B13,1),"&gt;0"),"")</f>
        <v/>
      </c>
      <c r="V14" s="8" t="str">
        <f t="shared" ca="1" si="21"/>
        <v/>
      </c>
      <c r="W14" s="7" t="str">
        <f ca="1">IFERROR(SUMIFS(OFFSET(_TradingHistory[約定数量],ROWS(_TradingHistory[])-IF(B14&gt;ROWS(_TradingHistory[]),ROWS(_TradingHistory[]),B14),0,IF(B14&gt;ROWS(_TradingHistory[]),ROWS(_TradingHistory[]),B14)-B13,1),OFFSET(_TradingHistory[実現損益],ROWS(_TradingHistory[])-IF(B14&gt;ROWS(_TradingHistory[]),ROWS(_TradingHistory[]),B14),0,IF(B14&gt;ROWS(_TradingHistory[]),ROWS(_TradingHistory[]),B14)-B13,1),"&gt;0"),"")</f>
        <v/>
      </c>
      <c r="X14" s="7" t="str">
        <f ca="1">IFERROR(SUMIFS(OFFSET(_TradingHistory[実現損益],ROWS(_TradingHistory[])-IF(B14&gt;ROWS(_TradingHistory[]),ROWS(_TradingHistory[]),B14),0,IF(B14&gt;ROWS(_TradingHistory[]),ROWS(_TradingHistory[]),B14)-B13),OFFSET(_TradingHistory[実現損益],ROWS(_TradingHistory[])-IF(B14&gt;ROWS(_TradingHistory[]),ROWS(_TradingHistory[]),B14),0,IF(B14&gt;ROWS(_TradingHistory[]),ROWS(_TradingHistory[]),B14)-B13,1),"&gt;0"),"")</f>
        <v/>
      </c>
      <c r="Y14" s="14" t="str">
        <f ca="1">IFERROR(COUNTIFS(OFFSET(_TradingHistory[実現損益],ROWS(_TradingHistory[])-IF(B14&gt;ROWS(_TradingHistory[]),ROWS(_TradingHistory[]),B14),0,IF(B14&gt;ROWS(_TradingHistory[]),ROWS(_TradingHistory[]),B14)-B13,1),"&lt;=0"),"")</f>
        <v/>
      </c>
      <c r="Z14" s="8" t="str">
        <f t="shared" ca="1" si="22"/>
        <v/>
      </c>
      <c r="AA14" s="7" t="str">
        <f ca="1">IFERROR(SUMIFS(OFFSET(_TradingHistory[約定数量],ROWS(_TradingHistory[])-IF(B14&gt;ROWS(_TradingHistory[]),ROWS(_TradingHistory[]),B14),0,IF(B14&gt;ROWS(_TradingHistory[]),ROWS(_TradingHistory[]),B14)-B13,1),OFFSET(_TradingHistory[実現損益],ROWS(_TradingHistory[])-IF(B14&gt;ROWS(_TradingHistory[]),ROWS(_TradingHistory[]),B14),0,IF(B14&gt;ROWS(_TradingHistory[]),ROWS(_TradingHistory[]),B14)-B13,1),"&lt;=0"),"")</f>
        <v/>
      </c>
      <c r="AB14" s="42" t="str">
        <f ca="1">IFERROR(SUMIFS(OFFSET(_TradingHistory[実現損益],ROWS(_TradingHistory[])-IF(B14&gt;ROWS(_TradingHistory[]),ROWS(_TradingHistory[]),B14),0,IF(B14&gt;ROWS(_TradingHistory[]),ROWS(_TradingHistory[]),B14)-B13),OFFSET(_TradingHistory[実現損益],ROWS(_TradingHistory[])-IF(B14&gt;ROWS(_TradingHistory[]),ROWS(_TradingHistory[]),B14),0,IF(B14&gt;ROWS(_TradingHistory[]),ROWS(_TradingHistory[]),B14)-B13,1),"&lt;=0"),"")</f>
        <v/>
      </c>
      <c r="AC14" s="41" t="str">
        <f t="shared" ca="1" si="23"/>
        <v/>
      </c>
      <c r="AD14" s="9" t="str">
        <f t="shared" ca="1" si="24"/>
        <v/>
      </c>
      <c r="AE14" s="16" t="str">
        <f t="shared" ca="1" si="25"/>
        <v/>
      </c>
      <c r="AF14" s="7" t="str">
        <f t="shared" ca="1" si="26"/>
        <v/>
      </c>
      <c r="AG14" s="8" t="str">
        <f t="shared" ca="1" si="27"/>
        <v/>
      </c>
      <c r="AH14" s="15" t="str">
        <f t="shared" ca="1" si="28"/>
        <v/>
      </c>
      <c r="AI14" s="9" t="str">
        <f t="shared" ca="1" si="29"/>
        <v/>
      </c>
      <c r="AJ14" s="7" t="str">
        <f t="shared" ca="1" si="30"/>
        <v/>
      </c>
      <c r="AK14" s="8" t="str">
        <f t="shared" ca="1" si="31"/>
        <v/>
      </c>
      <c r="AL14" s="15" t="str">
        <f t="shared" ca="1" si="32"/>
        <v/>
      </c>
      <c r="AM14" s="31" t="str">
        <f t="shared" ca="1" si="33"/>
        <v/>
      </c>
      <c r="AN14" s="32">
        <f t="shared" ca="1" si="63"/>
        <v>0.90182559720334043</v>
      </c>
      <c r="AO14" s="24">
        <f t="shared" ca="1" si="34"/>
        <v>45020</v>
      </c>
      <c r="AP14" s="21">
        <f t="shared" ca="1" si="35"/>
        <v>9.0909090909090912E-2</v>
      </c>
      <c r="AQ14" s="25">
        <f t="shared" ca="1" si="36"/>
        <v>100</v>
      </c>
      <c r="AR14" s="22">
        <f t="shared" ca="1" si="37"/>
        <v>4.8684210526315788</v>
      </c>
      <c r="AS14" s="25">
        <f t="shared" ca="1" si="38"/>
        <v>9804</v>
      </c>
      <c r="AT14" s="24">
        <f t="shared" ca="1" si="64"/>
        <v>47730</v>
      </c>
      <c r="AU14" s="25">
        <f t="shared" ca="1" si="39"/>
        <v>6</v>
      </c>
      <c r="AV14" s="22">
        <f t="shared" ca="1" si="65"/>
        <v>-5.3984063745019917</v>
      </c>
      <c r="AW14" s="25">
        <f t="shared" ca="1" si="40"/>
        <v>502</v>
      </c>
      <c r="AX14" s="36">
        <f t="shared" ca="1" si="41"/>
        <v>-2710</v>
      </c>
      <c r="AY14" s="35" t="str">
        <f>IF(B14&lt;サマリー!$B$33+100,-BC14/BG14,"")</f>
        <v/>
      </c>
      <c r="AZ14" s="20">
        <f t="shared" ca="1" si="42"/>
        <v>20</v>
      </c>
      <c r="BA14" s="21">
        <f t="shared" ca="1" si="43"/>
        <v>0.83333333333333337</v>
      </c>
      <c r="BB14" s="1">
        <f ca="1">COUNTIFS(OFFSET(_TradingHistory[実現損益],ROWS(_TradingHistory[])-IF(B14&gt;ROWS(_TradingHistory[]),ROWS(_TradingHistory[]),B14),0,IF(B14&gt;ROWS(_TradingHistory[]),ROWS(_TradingHistory[]),B14),1),"&gt;0")</f>
        <v>5</v>
      </c>
      <c r="BC14" s="22">
        <f t="shared" ca="1" si="44"/>
        <v>0.75657894736842102</v>
      </c>
      <c r="BD14" s="1">
        <f ca="1">SUMIFS(OFFSET(_TradingHistory[約定数量],ROWS(_TradingHistory[])-IF(B14&gt;ROWS(_TradingHistory[]),ROWS(_TradingHistory[]),B14),0,IF(B14&gt;ROWS(_TradingHistory[]),ROWS(_TradingHistory[]),B14),1),OFFSET(_TradingHistory[実現損益],ROWS(_TradingHistory[])-IF(B14&gt;ROWS(_TradingHistory[]),ROWS(_TradingHistory[]),B14),0,IF(B14&gt;ROWS(_TradingHistory[]),ROWS(_TradingHistory[]),B14),1),"&gt;0")</f>
        <v>304</v>
      </c>
      <c r="BE14" s="20">
        <f ca="1">SUMIFS(OFFSET(_TradingHistory[実現損益],ROWS(_TradingHistory[])-IF(B14&gt;ROWS(_TradingHistory[]),ROWS(_TradingHistory[]),B14),0,IF(B14&gt;ROWS(_TradingHistory[]),ROWS(_TradingHistory[]),B14)),OFFSET(_TradingHistory[実現損益],ROWS(_TradingHistory[])-IF(B14&gt;ROWS(_TradingHistory[]),ROWS(_TradingHistory[]),B14),0,IF(B14&gt;ROWS(_TradingHistory[]),ROWS(_TradingHistory[]),B14),1),"&gt;0")</f>
        <v>230</v>
      </c>
      <c r="BF14" s="1">
        <f ca="1">COUNTIFS(OFFSET(_TradingHistory[実現損益],ROWS(_TradingHistory[])-IF(B14&gt;ROWS(_TradingHistory[]),ROWS(_TradingHistory[]),B14),0,IF(B14&gt;ROWS(_TradingHistory[]),ROWS(_TradingHistory[]),B14),1),"&lt;=0")</f>
        <v>1</v>
      </c>
      <c r="BG14" s="22">
        <f t="shared" ca="1" si="45"/>
        <v>-105</v>
      </c>
      <c r="BH14" s="23">
        <f ca="1">SUMIFS(OFFSET(_TradingHistory[約定数量],ROWS(_TradingHistory[])-IF(B14&gt;ROWS(_TradingHistory[]),ROWS(_TradingHistory[]),B14),0,IF(B14&gt;ROWS(_TradingHistory[]),ROWS(_TradingHistory[]),B14),1),OFFSET(_TradingHistory[実現損益],ROWS(_TradingHistory[])-IF(B14&gt;ROWS(_TradingHistory[]),ROWS(_TradingHistory[]),B14),0,IF(B14&gt;ROWS(_TradingHistory[]),ROWS(_TradingHistory[]),B14),1),"&lt;=0")</f>
        <v>2</v>
      </c>
      <c r="BI14" s="37">
        <f ca="1">SUMIFS(OFFSET(_TradingHistory[実現損益],ROWS(_TradingHistory[])-IF(B14&gt;ROWS(_TradingHistory[]),ROWS(_TradingHistory[]),B14),0,IF(B14&gt;ROWS(_TradingHistory[]),ROWS(_TradingHistory[]),B14)),OFFSET(_TradingHistory[実現損益],ROWS(_TradingHistory[])-IF(B14&gt;ROWS(_TradingHistory[]),ROWS(_TradingHistory[]),B14),0,IF(B14&gt;ROWS(_TradingHistory[]),ROWS(_TradingHistory[]),B14),1),"&lt;=0")</f>
        <v>-210</v>
      </c>
      <c r="BJ14" s="35" t="str">
        <f t="shared" si="66"/>
        <v/>
      </c>
      <c r="BK14" s="20" t="str">
        <f t="shared" si="67"/>
        <v/>
      </c>
      <c r="BL14" s="21" t="str">
        <f t="shared" si="68"/>
        <v/>
      </c>
      <c r="BM14" s="23" t="str">
        <f t="shared" si="69"/>
        <v/>
      </c>
      <c r="BN14" s="22" t="str">
        <f t="shared" si="70"/>
        <v/>
      </c>
      <c r="BO14" s="25" t="str">
        <f t="shared" si="71"/>
        <v/>
      </c>
      <c r="BP14" s="20" t="str">
        <f t="shared" si="72"/>
        <v/>
      </c>
      <c r="BQ14" s="23" t="str">
        <f t="shared" si="73"/>
        <v/>
      </c>
      <c r="BR14" s="22" t="str">
        <f t="shared" si="74"/>
        <v/>
      </c>
      <c r="BS14" s="23" t="str">
        <f t="shared" si="75"/>
        <v/>
      </c>
      <c r="BT14" s="20" t="str">
        <f t="shared" si="76"/>
        <v/>
      </c>
    </row>
    <row r="15" spans="1:72" x14ac:dyDescent="0.4">
      <c r="A15" s="2" cm="1">
        <f t="array" ref="A15">IF(ROWS(_TradingHistory[])&gt;B15,INDEX(_TradingHistory[約定日],ROWS(_TradingHistory[])-B15,0),WORKDAY(A14,10))</f>
        <v>45856</v>
      </c>
      <c r="B15">
        <v>1200</v>
      </c>
      <c r="C15" s="17">
        <v>0.95</v>
      </c>
      <c r="D15">
        <v>100</v>
      </c>
      <c r="E15">
        <v>5</v>
      </c>
      <c r="F15">
        <v>5</v>
      </c>
      <c r="G15" s="8">
        <f t="shared" si="57"/>
        <v>1</v>
      </c>
      <c r="H15" s="9">
        <f t="shared" si="79"/>
        <v>45000</v>
      </c>
      <c r="I15" s="10">
        <f t="shared" si="58"/>
        <v>0.95</v>
      </c>
      <c r="J15" s="7">
        <f t="shared" si="59"/>
        <v>95</v>
      </c>
      <c r="K15" s="8">
        <f t="shared" si="80"/>
        <v>5</v>
      </c>
      <c r="L15" s="11">
        <f t="shared" si="2"/>
        <v>9500</v>
      </c>
      <c r="M15" s="12">
        <f t="shared" si="3"/>
        <v>47500</v>
      </c>
      <c r="N15" s="7">
        <f t="shared" si="60"/>
        <v>5</v>
      </c>
      <c r="O15" s="8">
        <f t="shared" si="61"/>
        <v>-5</v>
      </c>
      <c r="P15" s="11">
        <f t="shared" si="4"/>
        <v>500</v>
      </c>
      <c r="Q15" s="40">
        <f t="shared" si="5"/>
        <v>-2500</v>
      </c>
      <c r="R15" s="41" t="str">
        <f t="shared" ca="1" si="19"/>
        <v/>
      </c>
      <c r="S15" s="12" t="str">
        <f t="shared" ca="1" si="20"/>
        <v/>
      </c>
      <c r="T15" s="13" t="str">
        <f t="shared" ca="1" si="62"/>
        <v/>
      </c>
      <c r="U15" s="7" t="str">
        <f ca="1">IFERROR(COUNTIFS(OFFSET(_TradingHistory[実現損益],ROWS(_TradingHistory[])-IF(B15&gt;ROWS(_TradingHistory[]),ROWS(_TradingHistory[]),B15),0,IF(B15&gt;ROWS(_TradingHistory[]),ROWS(_TradingHistory[]),B15)-B14,1),"&gt;0"),"")</f>
        <v/>
      </c>
      <c r="V15" s="8" t="str">
        <f t="shared" ca="1" si="21"/>
        <v/>
      </c>
      <c r="W15" s="7" t="str">
        <f ca="1">IFERROR(SUMIFS(OFFSET(_TradingHistory[約定数量],ROWS(_TradingHistory[])-IF(B15&gt;ROWS(_TradingHistory[]),ROWS(_TradingHistory[]),B15),0,IF(B15&gt;ROWS(_TradingHistory[]),ROWS(_TradingHistory[]),B15)-B14,1),OFFSET(_TradingHistory[実現損益],ROWS(_TradingHistory[])-IF(B15&gt;ROWS(_TradingHistory[]),ROWS(_TradingHistory[]),B15),0,IF(B15&gt;ROWS(_TradingHistory[]),ROWS(_TradingHistory[]),B15)-B14,1),"&gt;0"),"")</f>
        <v/>
      </c>
      <c r="X15" s="7" t="str">
        <f ca="1">IFERROR(SUMIFS(OFFSET(_TradingHistory[実現損益],ROWS(_TradingHistory[])-IF(B15&gt;ROWS(_TradingHistory[]),ROWS(_TradingHistory[]),B15),0,IF(B15&gt;ROWS(_TradingHistory[]),ROWS(_TradingHistory[]),B15)-B14),OFFSET(_TradingHistory[実現損益],ROWS(_TradingHistory[])-IF(B15&gt;ROWS(_TradingHistory[]),ROWS(_TradingHistory[]),B15),0,IF(B15&gt;ROWS(_TradingHistory[]),ROWS(_TradingHistory[]),B15)-B14,1),"&gt;0"),"")</f>
        <v/>
      </c>
      <c r="Y15" s="14" t="str">
        <f ca="1">IFERROR(COUNTIFS(OFFSET(_TradingHistory[実現損益],ROWS(_TradingHistory[])-IF(B15&gt;ROWS(_TradingHistory[]),ROWS(_TradingHistory[]),B15),0,IF(B15&gt;ROWS(_TradingHistory[]),ROWS(_TradingHistory[]),B15)-B14,1),"&lt;=0"),"")</f>
        <v/>
      </c>
      <c r="Z15" s="8" t="str">
        <f t="shared" ca="1" si="22"/>
        <v/>
      </c>
      <c r="AA15" s="7" t="str">
        <f ca="1">IFERROR(SUMIFS(OFFSET(_TradingHistory[約定数量],ROWS(_TradingHistory[])-IF(B15&gt;ROWS(_TradingHistory[]),ROWS(_TradingHistory[]),B15),0,IF(B15&gt;ROWS(_TradingHistory[]),ROWS(_TradingHistory[]),B15)-B14,1),OFFSET(_TradingHistory[実現損益],ROWS(_TradingHistory[])-IF(B15&gt;ROWS(_TradingHistory[]),ROWS(_TradingHistory[]),B15),0,IF(B15&gt;ROWS(_TradingHistory[]),ROWS(_TradingHistory[]),B15)-B14,1),"&lt;=0"),"")</f>
        <v/>
      </c>
      <c r="AB15" s="42" t="str">
        <f ca="1">IFERROR(SUMIFS(OFFSET(_TradingHistory[実現損益],ROWS(_TradingHistory[])-IF(B15&gt;ROWS(_TradingHistory[]),ROWS(_TradingHistory[]),B15),0,IF(B15&gt;ROWS(_TradingHistory[]),ROWS(_TradingHistory[]),B15)-B14),OFFSET(_TradingHistory[実現損益],ROWS(_TradingHistory[])-IF(B15&gt;ROWS(_TradingHistory[]),ROWS(_TradingHistory[]),B15),0,IF(B15&gt;ROWS(_TradingHistory[]),ROWS(_TradingHistory[]),B15)-B14,1),"&lt;=0"),"")</f>
        <v/>
      </c>
      <c r="AC15" s="41" t="str">
        <f t="shared" ca="1" si="23"/>
        <v/>
      </c>
      <c r="AD15" s="9" t="str">
        <f t="shared" ca="1" si="24"/>
        <v/>
      </c>
      <c r="AE15" s="16" t="str">
        <f t="shared" ca="1" si="25"/>
        <v/>
      </c>
      <c r="AF15" s="7" t="str">
        <f t="shared" ca="1" si="26"/>
        <v/>
      </c>
      <c r="AG15" s="8" t="str">
        <f t="shared" ca="1" si="27"/>
        <v/>
      </c>
      <c r="AH15" s="15" t="str">
        <f t="shared" ca="1" si="28"/>
        <v/>
      </c>
      <c r="AI15" s="9" t="str">
        <f t="shared" ca="1" si="29"/>
        <v/>
      </c>
      <c r="AJ15" s="7" t="str">
        <f t="shared" ca="1" si="30"/>
        <v/>
      </c>
      <c r="AK15" s="8" t="str">
        <f t="shared" ca="1" si="31"/>
        <v/>
      </c>
      <c r="AL15" s="15" t="str">
        <f t="shared" ca="1" si="32"/>
        <v/>
      </c>
      <c r="AM15" s="31" t="str">
        <f t="shared" ca="1" si="33"/>
        <v/>
      </c>
      <c r="AN15" s="32">
        <f t="shared" ca="1" si="63"/>
        <v>0.90182559720334043</v>
      </c>
      <c r="AO15" s="24">
        <f t="shared" ca="1" si="34"/>
        <v>45020</v>
      </c>
      <c r="AP15" s="21">
        <f t="shared" ca="1" si="35"/>
        <v>8.3333333333333329E-2</v>
      </c>
      <c r="AQ15" s="25">
        <f t="shared" ca="1" si="36"/>
        <v>100</v>
      </c>
      <c r="AR15" s="22">
        <f t="shared" ca="1" si="37"/>
        <v>4.8684210526315788</v>
      </c>
      <c r="AS15" s="25">
        <f t="shared" ca="1" si="38"/>
        <v>9804</v>
      </c>
      <c r="AT15" s="24">
        <f t="shared" ca="1" si="64"/>
        <v>47730</v>
      </c>
      <c r="AU15" s="25">
        <f t="shared" ca="1" si="39"/>
        <v>6</v>
      </c>
      <c r="AV15" s="22">
        <f t="shared" ca="1" si="65"/>
        <v>-5.3984063745019917</v>
      </c>
      <c r="AW15" s="25">
        <f t="shared" ca="1" si="40"/>
        <v>502</v>
      </c>
      <c r="AX15" s="36">
        <f t="shared" ca="1" si="41"/>
        <v>-2710</v>
      </c>
      <c r="AY15" s="35" t="str">
        <f>IF(B15&lt;サマリー!$B$33+100,-BC15/BG15,"")</f>
        <v/>
      </c>
      <c r="AZ15" s="20">
        <f t="shared" ca="1" si="42"/>
        <v>20</v>
      </c>
      <c r="BA15" s="21">
        <f t="shared" ca="1" si="43"/>
        <v>0.83333333333333337</v>
      </c>
      <c r="BB15" s="1">
        <f ca="1">COUNTIFS(OFFSET(_TradingHistory[実現損益],ROWS(_TradingHistory[])-IF(B15&gt;ROWS(_TradingHistory[]),ROWS(_TradingHistory[]),B15),0,IF(B15&gt;ROWS(_TradingHistory[]),ROWS(_TradingHistory[]),B15),1),"&gt;0")</f>
        <v>5</v>
      </c>
      <c r="BC15" s="22">
        <f t="shared" ca="1" si="44"/>
        <v>0.75657894736842102</v>
      </c>
      <c r="BD15" s="1">
        <f ca="1">SUMIFS(OFFSET(_TradingHistory[約定数量],ROWS(_TradingHistory[])-IF(B15&gt;ROWS(_TradingHistory[]),ROWS(_TradingHistory[]),B15),0,IF(B15&gt;ROWS(_TradingHistory[]),ROWS(_TradingHistory[]),B15),1),OFFSET(_TradingHistory[実現損益],ROWS(_TradingHistory[])-IF(B15&gt;ROWS(_TradingHistory[]),ROWS(_TradingHistory[]),B15),0,IF(B15&gt;ROWS(_TradingHistory[]),ROWS(_TradingHistory[]),B15),1),"&gt;0")</f>
        <v>304</v>
      </c>
      <c r="BE15" s="20">
        <f ca="1">SUMIFS(OFFSET(_TradingHistory[実現損益],ROWS(_TradingHistory[])-IF(B15&gt;ROWS(_TradingHistory[]),ROWS(_TradingHistory[]),B15),0,IF(B15&gt;ROWS(_TradingHistory[]),ROWS(_TradingHistory[]),B15)),OFFSET(_TradingHistory[実現損益],ROWS(_TradingHistory[])-IF(B15&gt;ROWS(_TradingHistory[]),ROWS(_TradingHistory[]),B15),0,IF(B15&gt;ROWS(_TradingHistory[]),ROWS(_TradingHistory[]),B15),1),"&gt;0")</f>
        <v>230</v>
      </c>
      <c r="BF15" s="1">
        <f ca="1">COUNTIFS(OFFSET(_TradingHistory[実現損益],ROWS(_TradingHistory[])-IF(B15&gt;ROWS(_TradingHistory[]),ROWS(_TradingHistory[]),B15),0,IF(B15&gt;ROWS(_TradingHistory[]),ROWS(_TradingHistory[]),B15),1),"&lt;=0")</f>
        <v>1</v>
      </c>
      <c r="BG15" s="22">
        <f t="shared" ca="1" si="45"/>
        <v>-105</v>
      </c>
      <c r="BH15" s="23">
        <f ca="1">SUMIFS(OFFSET(_TradingHistory[約定数量],ROWS(_TradingHistory[])-IF(B15&gt;ROWS(_TradingHistory[]),ROWS(_TradingHistory[]),B15),0,IF(B15&gt;ROWS(_TradingHistory[]),ROWS(_TradingHistory[]),B15),1),OFFSET(_TradingHistory[実現損益],ROWS(_TradingHistory[])-IF(B15&gt;ROWS(_TradingHistory[]),ROWS(_TradingHistory[]),B15),0,IF(B15&gt;ROWS(_TradingHistory[]),ROWS(_TradingHistory[]),B15),1),"&lt;=0")</f>
        <v>2</v>
      </c>
      <c r="BI15" s="37">
        <f ca="1">SUMIFS(OFFSET(_TradingHistory[実現損益],ROWS(_TradingHistory[])-IF(B15&gt;ROWS(_TradingHistory[]),ROWS(_TradingHistory[]),B15),0,IF(B15&gt;ROWS(_TradingHistory[]),ROWS(_TradingHistory[]),B15)),OFFSET(_TradingHistory[実現損益],ROWS(_TradingHistory[])-IF(B15&gt;ROWS(_TradingHistory[]),ROWS(_TradingHistory[]),B15),0,IF(B15&gt;ROWS(_TradingHistory[]),ROWS(_TradingHistory[]),B15),1),"&lt;=0")</f>
        <v>-210</v>
      </c>
      <c r="BJ15" s="35" t="str">
        <f t="shared" si="66"/>
        <v/>
      </c>
      <c r="BK15" s="20" t="str">
        <f t="shared" si="67"/>
        <v/>
      </c>
      <c r="BL15" s="21" t="str">
        <f t="shared" si="68"/>
        <v/>
      </c>
      <c r="BM15" s="23" t="str">
        <f t="shared" si="69"/>
        <v/>
      </c>
      <c r="BN15" s="22" t="str">
        <f t="shared" si="70"/>
        <v/>
      </c>
      <c r="BO15" s="25" t="str">
        <f t="shared" si="71"/>
        <v/>
      </c>
      <c r="BP15" s="20" t="str">
        <f t="shared" si="72"/>
        <v/>
      </c>
      <c r="BQ15" s="23" t="str">
        <f t="shared" si="73"/>
        <v/>
      </c>
      <c r="BR15" s="22" t="str">
        <f t="shared" si="74"/>
        <v/>
      </c>
      <c r="BS15" s="23" t="str">
        <f t="shared" si="75"/>
        <v/>
      </c>
      <c r="BT15" s="20" t="str">
        <f t="shared" si="76"/>
        <v/>
      </c>
    </row>
    <row r="16" spans="1:72" x14ac:dyDescent="0.4">
      <c r="A16" s="2" cm="1">
        <f t="array" ref="A16">IF(ROWS(_TradingHistory[])&gt;B16,INDEX(_TradingHistory[約定日],ROWS(_TradingHistory[])-B16,0),WORKDAY(A15,10))</f>
        <v>45870</v>
      </c>
      <c r="B16">
        <v>1300</v>
      </c>
      <c r="C16" s="17">
        <v>0.95</v>
      </c>
      <c r="D16">
        <v>100</v>
      </c>
      <c r="E16">
        <v>5</v>
      </c>
      <c r="F16">
        <v>5</v>
      </c>
      <c r="G16" s="8">
        <f t="shared" si="57"/>
        <v>1</v>
      </c>
      <c r="H16" s="9">
        <f t="shared" si="79"/>
        <v>45000</v>
      </c>
      <c r="I16" s="10">
        <f t="shared" si="58"/>
        <v>0.95</v>
      </c>
      <c r="J16" s="7">
        <f t="shared" si="59"/>
        <v>95</v>
      </c>
      <c r="K16" s="8">
        <f t="shared" si="80"/>
        <v>5</v>
      </c>
      <c r="L16" s="11">
        <f t="shared" si="2"/>
        <v>9500</v>
      </c>
      <c r="M16" s="12">
        <f t="shared" si="3"/>
        <v>47500</v>
      </c>
      <c r="N16" s="7">
        <f t="shared" si="60"/>
        <v>5</v>
      </c>
      <c r="O16" s="8">
        <f t="shared" si="61"/>
        <v>-5</v>
      </c>
      <c r="P16" s="11">
        <f t="shared" si="4"/>
        <v>500</v>
      </c>
      <c r="Q16" s="40">
        <f t="shared" si="5"/>
        <v>-2500</v>
      </c>
      <c r="R16" s="41" t="str">
        <f t="shared" ca="1" si="19"/>
        <v/>
      </c>
      <c r="S16" s="12" t="str">
        <f t="shared" ca="1" si="20"/>
        <v/>
      </c>
      <c r="T16" s="13" t="str">
        <f t="shared" ca="1" si="62"/>
        <v/>
      </c>
      <c r="U16" s="7" t="str">
        <f ca="1">IFERROR(COUNTIFS(OFFSET(_TradingHistory[実現損益],ROWS(_TradingHistory[])-IF(B16&gt;ROWS(_TradingHistory[]),ROWS(_TradingHistory[]),B16),0,IF(B16&gt;ROWS(_TradingHistory[]),ROWS(_TradingHistory[]),B16)-B15,1),"&gt;0"),"")</f>
        <v/>
      </c>
      <c r="V16" s="8" t="str">
        <f t="shared" ca="1" si="21"/>
        <v/>
      </c>
      <c r="W16" s="7" t="str">
        <f ca="1">IFERROR(SUMIFS(OFFSET(_TradingHistory[約定数量],ROWS(_TradingHistory[])-IF(B16&gt;ROWS(_TradingHistory[]),ROWS(_TradingHistory[]),B16),0,IF(B16&gt;ROWS(_TradingHistory[]),ROWS(_TradingHistory[]),B16)-B15,1),OFFSET(_TradingHistory[実現損益],ROWS(_TradingHistory[])-IF(B16&gt;ROWS(_TradingHistory[]),ROWS(_TradingHistory[]),B16),0,IF(B16&gt;ROWS(_TradingHistory[]),ROWS(_TradingHistory[]),B16)-B15,1),"&gt;0"),"")</f>
        <v/>
      </c>
      <c r="X16" s="7" t="str">
        <f ca="1">IFERROR(SUMIFS(OFFSET(_TradingHistory[実現損益],ROWS(_TradingHistory[])-IF(B16&gt;ROWS(_TradingHistory[]),ROWS(_TradingHistory[]),B16),0,IF(B16&gt;ROWS(_TradingHistory[]),ROWS(_TradingHistory[]),B16)-B15),OFFSET(_TradingHistory[実現損益],ROWS(_TradingHistory[])-IF(B16&gt;ROWS(_TradingHistory[]),ROWS(_TradingHistory[]),B16),0,IF(B16&gt;ROWS(_TradingHistory[]),ROWS(_TradingHistory[]),B16)-B15,1),"&gt;0"),"")</f>
        <v/>
      </c>
      <c r="Y16" s="14" t="str">
        <f ca="1">IFERROR(COUNTIFS(OFFSET(_TradingHistory[実現損益],ROWS(_TradingHistory[])-IF(B16&gt;ROWS(_TradingHistory[]),ROWS(_TradingHistory[]),B16),0,IF(B16&gt;ROWS(_TradingHistory[]),ROWS(_TradingHistory[]),B16)-B15,1),"&lt;=0"),"")</f>
        <v/>
      </c>
      <c r="Z16" s="8" t="str">
        <f t="shared" ca="1" si="22"/>
        <v/>
      </c>
      <c r="AA16" s="7" t="str">
        <f ca="1">IFERROR(SUMIFS(OFFSET(_TradingHistory[約定数量],ROWS(_TradingHistory[])-IF(B16&gt;ROWS(_TradingHistory[]),ROWS(_TradingHistory[]),B16),0,IF(B16&gt;ROWS(_TradingHistory[]),ROWS(_TradingHistory[]),B16)-B15,1),OFFSET(_TradingHistory[実現損益],ROWS(_TradingHistory[])-IF(B16&gt;ROWS(_TradingHistory[]),ROWS(_TradingHistory[]),B16),0,IF(B16&gt;ROWS(_TradingHistory[]),ROWS(_TradingHistory[]),B16)-B15,1),"&lt;=0"),"")</f>
        <v/>
      </c>
      <c r="AB16" s="42" t="str">
        <f ca="1">IFERROR(SUMIFS(OFFSET(_TradingHistory[実現損益],ROWS(_TradingHistory[])-IF(B16&gt;ROWS(_TradingHistory[]),ROWS(_TradingHistory[]),B16),0,IF(B16&gt;ROWS(_TradingHistory[]),ROWS(_TradingHistory[]),B16)-B15),OFFSET(_TradingHistory[実現損益],ROWS(_TradingHistory[])-IF(B16&gt;ROWS(_TradingHistory[]),ROWS(_TradingHistory[]),B16),0,IF(B16&gt;ROWS(_TradingHistory[]),ROWS(_TradingHistory[]),B16)-B15,1),"&lt;=0"),"")</f>
        <v/>
      </c>
      <c r="AC16" s="41" t="str">
        <f t="shared" ca="1" si="23"/>
        <v/>
      </c>
      <c r="AD16" s="9" t="str">
        <f t="shared" ca="1" si="24"/>
        <v/>
      </c>
      <c r="AE16" s="16" t="str">
        <f t="shared" ca="1" si="25"/>
        <v/>
      </c>
      <c r="AF16" s="7" t="str">
        <f t="shared" ca="1" si="26"/>
        <v/>
      </c>
      <c r="AG16" s="8" t="str">
        <f t="shared" ca="1" si="27"/>
        <v/>
      </c>
      <c r="AH16" s="15" t="str">
        <f t="shared" ca="1" si="28"/>
        <v/>
      </c>
      <c r="AI16" s="9" t="str">
        <f t="shared" ca="1" si="29"/>
        <v/>
      </c>
      <c r="AJ16" s="7" t="str">
        <f t="shared" ca="1" si="30"/>
        <v/>
      </c>
      <c r="AK16" s="8" t="str">
        <f t="shared" ca="1" si="31"/>
        <v/>
      </c>
      <c r="AL16" s="15" t="str">
        <f t="shared" ca="1" si="32"/>
        <v/>
      </c>
      <c r="AM16" s="31" t="str">
        <f t="shared" ca="1" si="33"/>
        <v/>
      </c>
      <c r="AN16" s="32">
        <f t="shared" ca="1" si="63"/>
        <v>0.90182559720334043</v>
      </c>
      <c r="AO16" s="24">
        <f t="shared" ref="AO16:AO73" ca="1" si="81">AT16+AX16</f>
        <v>45020</v>
      </c>
      <c r="AP16" s="21">
        <f t="shared" ca="1" si="35"/>
        <v>7.6923076923076927E-2</v>
      </c>
      <c r="AQ16" s="25">
        <f t="shared" ref="AQ16:AQ74" ca="1" si="82">IF(BB15="",AQ15,BB15)+J16</f>
        <v>100</v>
      </c>
      <c r="AR16" s="22">
        <f t="shared" ref="AR16:AR23" ca="1" si="83">AT16/AS16</f>
        <v>4.8684210526315788</v>
      </c>
      <c r="AS16" s="25">
        <f t="shared" ref="AS16:AS74" ca="1" si="84">IF(BD15="",AS15,BD15)+L16</f>
        <v>9804</v>
      </c>
      <c r="AT16" s="24">
        <f t="shared" ref="AT16:AT74" ca="1" si="85">IF(BE15="",AT15,BE15)+M16</f>
        <v>47730</v>
      </c>
      <c r="AU16" s="25">
        <f t="shared" ref="AU16:AU74" ca="1" si="86">IF(BF15="",AU15,BF15)+N16</f>
        <v>6</v>
      </c>
      <c r="AV16" s="22">
        <f t="shared" ca="1" si="65"/>
        <v>-5.3984063745019917</v>
      </c>
      <c r="AW16" s="25">
        <f t="shared" ref="AW16:AW74" ca="1" si="87">IF(BH15="",AW15,BH15)+P16</f>
        <v>502</v>
      </c>
      <c r="AX16" s="36">
        <f t="shared" ref="AX16:AX74" ca="1" si="88">IF(BI15="",AX15,BI15)+Q16</f>
        <v>-2710</v>
      </c>
      <c r="AY16" s="35" t="str">
        <f>IF(B16&lt;サマリー!$B$33+100,-BC16/BG16,"")</f>
        <v/>
      </c>
      <c r="AZ16" s="20">
        <f t="shared" ca="1" si="42"/>
        <v>20</v>
      </c>
      <c r="BA16" s="21">
        <f t="shared" ca="1" si="43"/>
        <v>0.83333333333333337</v>
      </c>
      <c r="BB16" s="1">
        <f ca="1">COUNTIFS(OFFSET(_TradingHistory[実現損益],ROWS(_TradingHistory[])-IF(B16&gt;ROWS(_TradingHistory[]),ROWS(_TradingHistory[]),B16),0,IF(B16&gt;ROWS(_TradingHistory[]),ROWS(_TradingHistory[]),B16),1),"&gt;0")</f>
        <v>5</v>
      </c>
      <c r="BC16" s="22">
        <f t="shared" ca="1" si="44"/>
        <v>0.75657894736842102</v>
      </c>
      <c r="BD16" s="1">
        <f ca="1">SUMIFS(OFFSET(_TradingHistory[約定数量],ROWS(_TradingHistory[])-IF(B16&gt;ROWS(_TradingHistory[]),ROWS(_TradingHistory[]),B16),0,IF(B16&gt;ROWS(_TradingHistory[]),ROWS(_TradingHistory[]),B16),1),OFFSET(_TradingHistory[実現損益],ROWS(_TradingHistory[])-IF(B16&gt;ROWS(_TradingHistory[]),ROWS(_TradingHistory[]),B16),0,IF(B16&gt;ROWS(_TradingHistory[]),ROWS(_TradingHistory[]),B16),1),"&gt;0")</f>
        <v>304</v>
      </c>
      <c r="BE16" s="20">
        <f ca="1">SUMIFS(OFFSET(_TradingHistory[実現損益],ROWS(_TradingHistory[])-IF(B16&gt;ROWS(_TradingHistory[]),ROWS(_TradingHistory[]),B16),0,IF(B16&gt;ROWS(_TradingHistory[]),ROWS(_TradingHistory[]),B16)),OFFSET(_TradingHistory[実現損益],ROWS(_TradingHistory[])-IF(B16&gt;ROWS(_TradingHistory[]),ROWS(_TradingHistory[]),B16),0,IF(B16&gt;ROWS(_TradingHistory[]),ROWS(_TradingHistory[]),B16),1),"&gt;0")</f>
        <v>230</v>
      </c>
      <c r="BF16" s="1">
        <f ca="1">COUNTIFS(OFFSET(_TradingHistory[実現損益],ROWS(_TradingHistory[])-IF(B16&gt;ROWS(_TradingHistory[]),ROWS(_TradingHistory[]),B16),0,IF(B16&gt;ROWS(_TradingHistory[]),ROWS(_TradingHistory[]),B16),1),"&lt;=0")</f>
        <v>1</v>
      </c>
      <c r="BG16" s="22">
        <f t="shared" ca="1" si="45"/>
        <v>-105</v>
      </c>
      <c r="BH16" s="23">
        <f ca="1">SUMIFS(OFFSET(_TradingHistory[約定数量],ROWS(_TradingHistory[])-IF(B16&gt;ROWS(_TradingHistory[]),ROWS(_TradingHistory[]),B16),0,IF(B16&gt;ROWS(_TradingHistory[]),ROWS(_TradingHistory[]),B16),1),OFFSET(_TradingHistory[実現損益],ROWS(_TradingHistory[])-IF(B16&gt;ROWS(_TradingHistory[]),ROWS(_TradingHistory[]),B16),0,IF(B16&gt;ROWS(_TradingHistory[]),ROWS(_TradingHistory[]),B16),1),"&lt;=0")</f>
        <v>2</v>
      </c>
      <c r="BI16" s="37">
        <f ca="1">SUMIFS(OFFSET(_TradingHistory[実現損益],ROWS(_TradingHistory[])-IF(B16&gt;ROWS(_TradingHistory[]),ROWS(_TradingHistory[]),B16),0,IF(B16&gt;ROWS(_TradingHistory[]),ROWS(_TradingHistory[]),B16)),OFFSET(_TradingHistory[実現損益],ROWS(_TradingHistory[])-IF(B16&gt;ROWS(_TradingHistory[]),ROWS(_TradingHistory[]),B16),0,IF(B16&gt;ROWS(_TradingHistory[]),ROWS(_TradingHistory[]),B16),1),"&lt;=0")</f>
        <v>-210</v>
      </c>
      <c r="BJ16" s="35" t="str">
        <f t="shared" si="66"/>
        <v/>
      </c>
      <c r="BK16" s="20" t="str">
        <f t="shared" si="67"/>
        <v/>
      </c>
      <c r="BL16" s="21" t="str">
        <f t="shared" si="68"/>
        <v/>
      </c>
      <c r="BM16" s="23" t="str">
        <f t="shared" si="69"/>
        <v/>
      </c>
      <c r="BN16" s="22" t="str">
        <f t="shared" si="70"/>
        <v/>
      </c>
      <c r="BO16" s="25" t="str">
        <f t="shared" si="71"/>
        <v/>
      </c>
      <c r="BP16" s="20" t="str">
        <f t="shared" si="72"/>
        <v/>
      </c>
      <c r="BQ16" s="23" t="str">
        <f t="shared" si="73"/>
        <v/>
      </c>
      <c r="BR16" s="22" t="str">
        <f t="shared" si="74"/>
        <v/>
      </c>
      <c r="BS16" s="23" t="str">
        <f t="shared" si="75"/>
        <v/>
      </c>
      <c r="BT16" s="20" t="str">
        <f t="shared" si="76"/>
        <v/>
      </c>
    </row>
    <row r="17" spans="1:72" x14ac:dyDescent="0.4">
      <c r="A17" s="2" cm="1">
        <f t="array" ref="A17">IF(ROWS(_TradingHistory[])&gt;B17,INDEX(_TradingHistory[約定日],ROWS(_TradingHistory[])-B17,0),WORKDAY(A16,10))</f>
        <v>45884</v>
      </c>
      <c r="B17">
        <v>1400</v>
      </c>
      <c r="C17" s="17">
        <v>0.95</v>
      </c>
      <c r="D17">
        <v>100</v>
      </c>
      <c r="E17">
        <v>5</v>
      </c>
      <c r="F17">
        <v>5</v>
      </c>
      <c r="G17" s="8">
        <f t="shared" si="57"/>
        <v>1</v>
      </c>
      <c r="H17" s="9">
        <f t="shared" si="79"/>
        <v>45000</v>
      </c>
      <c r="I17" s="10">
        <f t="shared" si="58"/>
        <v>0.95</v>
      </c>
      <c r="J17" s="7">
        <f t="shared" si="59"/>
        <v>95</v>
      </c>
      <c r="K17" s="8">
        <f t="shared" si="80"/>
        <v>5</v>
      </c>
      <c r="L17" s="11">
        <f t="shared" si="2"/>
        <v>9500</v>
      </c>
      <c r="M17" s="12">
        <f t="shared" si="3"/>
        <v>47500</v>
      </c>
      <c r="N17" s="7">
        <f t="shared" si="60"/>
        <v>5</v>
      </c>
      <c r="O17" s="8">
        <f t="shared" si="61"/>
        <v>-5</v>
      </c>
      <c r="P17" s="11">
        <f t="shared" si="4"/>
        <v>500</v>
      </c>
      <c r="Q17" s="40">
        <f t="shared" si="5"/>
        <v>-2500</v>
      </c>
      <c r="R17" s="41" t="str">
        <f t="shared" ca="1" si="19"/>
        <v/>
      </c>
      <c r="S17" s="12" t="str">
        <f t="shared" ca="1" si="20"/>
        <v/>
      </c>
      <c r="T17" s="13" t="str">
        <f t="shared" ca="1" si="62"/>
        <v/>
      </c>
      <c r="U17" s="7" t="str">
        <f ca="1">IFERROR(COUNTIFS(OFFSET(_TradingHistory[実現損益],ROWS(_TradingHistory[])-IF(B17&gt;ROWS(_TradingHistory[]),ROWS(_TradingHistory[]),B17),0,IF(B17&gt;ROWS(_TradingHistory[]),ROWS(_TradingHistory[]),B17)-B16,1),"&gt;0"),"")</f>
        <v/>
      </c>
      <c r="V17" s="8" t="str">
        <f t="shared" ca="1" si="21"/>
        <v/>
      </c>
      <c r="W17" s="7" t="str">
        <f ca="1">IFERROR(SUMIFS(OFFSET(_TradingHistory[約定数量],ROWS(_TradingHistory[])-IF(B17&gt;ROWS(_TradingHistory[]),ROWS(_TradingHistory[]),B17),0,IF(B17&gt;ROWS(_TradingHistory[]),ROWS(_TradingHistory[]),B17)-B16,1),OFFSET(_TradingHistory[実現損益],ROWS(_TradingHistory[])-IF(B17&gt;ROWS(_TradingHistory[]),ROWS(_TradingHistory[]),B17),0,IF(B17&gt;ROWS(_TradingHistory[]),ROWS(_TradingHistory[]),B17)-B16,1),"&gt;0"),"")</f>
        <v/>
      </c>
      <c r="X17" s="7" t="str">
        <f ca="1">IFERROR(SUMIFS(OFFSET(_TradingHistory[実現損益],ROWS(_TradingHistory[])-IF(B17&gt;ROWS(_TradingHistory[]),ROWS(_TradingHistory[]),B17),0,IF(B17&gt;ROWS(_TradingHistory[]),ROWS(_TradingHistory[]),B17)-B16),OFFSET(_TradingHistory[実現損益],ROWS(_TradingHistory[])-IF(B17&gt;ROWS(_TradingHistory[]),ROWS(_TradingHistory[]),B17),0,IF(B17&gt;ROWS(_TradingHistory[]),ROWS(_TradingHistory[]),B17)-B16,1),"&gt;0"),"")</f>
        <v/>
      </c>
      <c r="Y17" s="14" t="str">
        <f ca="1">IFERROR(COUNTIFS(OFFSET(_TradingHistory[実現損益],ROWS(_TradingHistory[])-IF(B17&gt;ROWS(_TradingHistory[]),ROWS(_TradingHistory[]),B17),0,IF(B17&gt;ROWS(_TradingHistory[]),ROWS(_TradingHistory[]),B17)-B16,1),"&lt;=0"),"")</f>
        <v/>
      </c>
      <c r="Z17" s="8" t="str">
        <f t="shared" ca="1" si="22"/>
        <v/>
      </c>
      <c r="AA17" s="7" t="str">
        <f ca="1">IFERROR(SUMIFS(OFFSET(_TradingHistory[約定数量],ROWS(_TradingHistory[])-IF(B17&gt;ROWS(_TradingHistory[]),ROWS(_TradingHistory[]),B17),0,IF(B17&gt;ROWS(_TradingHistory[]),ROWS(_TradingHistory[]),B17)-B16,1),OFFSET(_TradingHistory[実現損益],ROWS(_TradingHistory[])-IF(B17&gt;ROWS(_TradingHistory[]),ROWS(_TradingHistory[]),B17),0,IF(B17&gt;ROWS(_TradingHistory[]),ROWS(_TradingHistory[]),B17)-B16,1),"&lt;=0"),"")</f>
        <v/>
      </c>
      <c r="AB17" s="42" t="str">
        <f ca="1">IFERROR(SUMIFS(OFFSET(_TradingHistory[実現損益],ROWS(_TradingHistory[])-IF(B17&gt;ROWS(_TradingHistory[]),ROWS(_TradingHistory[]),B17),0,IF(B17&gt;ROWS(_TradingHistory[]),ROWS(_TradingHistory[]),B17)-B16),OFFSET(_TradingHistory[実現損益],ROWS(_TradingHistory[])-IF(B17&gt;ROWS(_TradingHistory[]),ROWS(_TradingHistory[]),B17),0,IF(B17&gt;ROWS(_TradingHistory[]),ROWS(_TradingHistory[]),B17)-B16,1),"&lt;=0"),"")</f>
        <v/>
      </c>
      <c r="AC17" s="41" t="str">
        <f t="shared" ca="1" si="23"/>
        <v/>
      </c>
      <c r="AD17" s="9" t="str">
        <f t="shared" ca="1" si="24"/>
        <v/>
      </c>
      <c r="AE17" s="16" t="str">
        <f t="shared" ca="1" si="25"/>
        <v/>
      </c>
      <c r="AF17" s="7" t="str">
        <f t="shared" ca="1" si="26"/>
        <v/>
      </c>
      <c r="AG17" s="8" t="str">
        <f t="shared" ca="1" si="27"/>
        <v/>
      </c>
      <c r="AH17" s="15" t="str">
        <f t="shared" ca="1" si="28"/>
        <v/>
      </c>
      <c r="AI17" s="9" t="str">
        <f t="shared" ca="1" si="29"/>
        <v/>
      </c>
      <c r="AJ17" s="7" t="str">
        <f t="shared" ca="1" si="30"/>
        <v/>
      </c>
      <c r="AK17" s="8" t="str">
        <f t="shared" ca="1" si="31"/>
        <v/>
      </c>
      <c r="AL17" s="15" t="str">
        <f t="shared" ca="1" si="32"/>
        <v/>
      </c>
      <c r="AM17" s="31" t="str">
        <f t="shared" ca="1" si="33"/>
        <v/>
      </c>
      <c r="AN17" s="32">
        <f t="shared" ca="1" si="63"/>
        <v>0.90182559720334043</v>
      </c>
      <c r="AO17" s="24">
        <f t="shared" ca="1" si="81"/>
        <v>45020</v>
      </c>
      <c r="AP17" s="21">
        <f t="shared" ca="1" si="35"/>
        <v>7.1428571428571425E-2</v>
      </c>
      <c r="AQ17" s="25">
        <f t="shared" ca="1" si="82"/>
        <v>100</v>
      </c>
      <c r="AR17" s="22">
        <f t="shared" ca="1" si="83"/>
        <v>4.8684210526315788</v>
      </c>
      <c r="AS17" s="25">
        <f t="shared" ca="1" si="84"/>
        <v>9804</v>
      </c>
      <c r="AT17" s="24">
        <f t="shared" ca="1" si="85"/>
        <v>47730</v>
      </c>
      <c r="AU17" s="25">
        <f t="shared" ca="1" si="86"/>
        <v>6</v>
      </c>
      <c r="AV17" s="22">
        <f t="shared" ca="1" si="65"/>
        <v>-5.3984063745019917</v>
      </c>
      <c r="AW17" s="25">
        <f t="shared" ca="1" si="87"/>
        <v>502</v>
      </c>
      <c r="AX17" s="36">
        <f t="shared" ca="1" si="88"/>
        <v>-2710</v>
      </c>
      <c r="AY17" s="35" t="str">
        <f>IF(B17&lt;サマリー!$B$33+100,-BC17/BG17,"")</f>
        <v/>
      </c>
      <c r="AZ17" s="20">
        <f t="shared" ca="1" si="42"/>
        <v>20</v>
      </c>
      <c r="BA17" s="21">
        <f t="shared" ca="1" si="43"/>
        <v>0.83333333333333337</v>
      </c>
      <c r="BB17" s="1">
        <f ca="1">COUNTIFS(OFFSET(_TradingHistory[実現損益],ROWS(_TradingHistory[])-IF(B17&gt;ROWS(_TradingHistory[]),ROWS(_TradingHistory[]),B17),0,IF(B17&gt;ROWS(_TradingHistory[]),ROWS(_TradingHistory[]),B17),1),"&gt;0")</f>
        <v>5</v>
      </c>
      <c r="BC17" s="22">
        <f t="shared" ca="1" si="44"/>
        <v>0.75657894736842102</v>
      </c>
      <c r="BD17" s="1">
        <f ca="1">SUMIFS(OFFSET(_TradingHistory[約定数量],ROWS(_TradingHistory[])-IF(B17&gt;ROWS(_TradingHistory[]),ROWS(_TradingHistory[]),B17),0,IF(B17&gt;ROWS(_TradingHistory[]),ROWS(_TradingHistory[]),B17),1),OFFSET(_TradingHistory[実現損益],ROWS(_TradingHistory[])-IF(B17&gt;ROWS(_TradingHistory[]),ROWS(_TradingHistory[]),B17),0,IF(B17&gt;ROWS(_TradingHistory[]),ROWS(_TradingHistory[]),B17),1),"&gt;0")</f>
        <v>304</v>
      </c>
      <c r="BE17" s="20">
        <f ca="1">SUMIFS(OFFSET(_TradingHistory[実現損益],ROWS(_TradingHistory[])-IF(B17&gt;ROWS(_TradingHistory[]),ROWS(_TradingHistory[]),B17),0,IF(B17&gt;ROWS(_TradingHistory[]),ROWS(_TradingHistory[]),B17)),OFFSET(_TradingHistory[実現損益],ROWS(_TradingHistory[])-IF(B17&gt;ROWS(_TradingHistory[]),ROWS(_TradingHistory[]),B17),0,IF(B17&gt;ROWS(_TradingHistory[]),ROWS(_TradingHistory[]),B17),1),"&gt;0")</f>
        <v>230</v>
      </c>
      <c r="BF17" s="1">
        <f ca="1">COUNTIFS(OFFSET(_TradingHistory[実現損益],ROWS(_TradingHistory[])-IF(B17&gt;ROWS(_TradingHistory[]),ROWS(_TradingHistory[]),B17),0,IF(B17&gt;ROWS(_TradingHistory[]),ROWS(_TradingHistory[]),B17),1),"&lt;=0")</f>
        <v>1</v>
      </c>
      <c r="BG17" s="22">
        <f t="shared" ca="1" si="45"/>
        <v>-105</v>
      </c>
      <c r="BH17" s="23">
        <f ca="1">SUMIFS(OFFSET(_TradingHistory[約定数量],ROWS(_TradingHistory[])-IF(B17&gt;ROWS(_TradingHistory[]),ROWS(_TradingHistory[]),B17),0,IF(B17&gt;ROWS(_TradingHistory[]),ROWS(_TradingHistory[]),B17),1),OFFSET(_TradingHistory[実現損益],ROWS(_TradingHistory[])-IF(B17&gt;ROWS(_TradingHistory[]),ROWS(_TradingHistory[]),B17),0,IF(B17&gt;ROWS(_TradingHistory[]),ROWS(_TradingHistory[]),B17),1),"&lt;=0")</f>
        <v>2</v>
      </c>
      <c r="BI17" s="37">
        <f ca="1">SUMIFS(OFFSET(_TradingHistory[実現損益],ROWS(_TradingHistory[])-IF(B17&gt;ROWS(_TradingHistory[]),ROWS(_TradingHistory[]),B17),0,IF(B17&gt;ROWS(_TradingHistory[]),ROWS(_TradingHistory[]),B17)),OFFSET(_TradingHistory[実現損益],ROWS(_TradingHistory[])-IF(B17&gt;ROWS(_TradingHistory[]),ROWS(_TradingHistory[]),B17),0,IF(B17&gt;ROWS(_TradingHistory[]),ROWS(_TradingHistory[]),B17),1),"&lt;=0")</f>
        <v>-210</v>
      </c>
      <c r="BJ17" s="35" t="str">
        <f t="shared" si="66"/>
        <v/>
      </c>
      <c r="BK17" s="20" t="str">
        <f t="shared" si="67"/>
        <v/>
      </c>
      <c r="BL17" s="21" t="str">
        <f t="shared" si="68"/>
        <v/>
      </c>
      <c r="BM17" s="23" t="str">
        <f t="shared" si="69"/>
        <v/>
      </c>
      <c r="BN17" s="22" t="str">
        <f t="shared" si="70"/>
        <v/>
      </c>
      <c r="BO17" s="25" t="str">
        <f t="shared" si="71"/>
        <v/>
      </c>
      <c r="BP17" s="20" t="str">
        <f t="shared" si="72"/>
        <v/>
      </c>
      <c r="BQ17" s="23" t="str">
        <f t="shared" si="73"/>
        <v/>
      </c>
      <c r="BR17" s="22" t="str">
        <f t="shared" si="74"/>
        <v/>
      </c>
      <c r="BS17" s="23" t="str">
        <f t="shared" si="75"/>
        <v/>
      </c>
      <c r="BT17" s="20" t="str">
        <f t="shared" si="76"/>
        <v/>
      </c>
    </row>
    <row r="18" spans="1:72" x14ac:dyDescent="0.4">
      <c r="A18" s="2" cm="1">
        <f t="array" ref="A18">IF(ROWS(_TradingHistory[])&gt;B18,INDEX(_TradingHistory[約定日],ROWS(_TradingHistory[])-B18,0),WORKDAY(A17,10))</f>
        <v>45898</v>
      </c>
      <c r="B18">
        <v>1500</v>
      </c>
      <c r="C18" s="17">
        <v>0.95</v>
      </c>
      <c r="D18">
        <v>100</v>
      </c>
      <c r="E18">
        <v>5</v>
      </c>
      <c r="F18">
        <v>5</v>
      </c>
      <c r="G18" s="8">
        <f t="shared" si="57"/>
        <v>1</v>
      </c>
      <c r="H18" s="9">
        <f t="shared" si="79"/>
        <v>45000</v>
      </c>
      <c r="I18" s="10">
        <f t="shared" si="58"/>
        <v>0.95</v>
      </c>
      <c r="J18" s="7">
        <f t="shared" si="59"/>
        <v>95</v>
      </c>
      <c r="K18" s="8">
        <f t="shared" si="80"/>
        <v>5</v>
      </c>
      <c r="L18" s="11">
        <f t="shared" si="2"/>
        <v>9500</v>
      </c>
      <c r="M18" s="12">
        <f t="shared" si="3"/>
        <v>47500</v>
      </c>
      <c r="N18" s="7">
        <f t="shared" si="60"/>
        <v>5</v>
      </c>
      <c r="O18" s="8">
        <f t="shared" si="61"/>
        <v>-5</v>
      </c>
      <c r="P18" s="11">
        <f t="shared" si="4"/>
        <v>500</v>
      </c>
      <c r="Q18" s="40">
        <f t="shared" si="5"/>
        <v>-2500</v>
      </c>
      <c r="R18" s="41" t="str">
        <f t="shared" ca="1" si="19"/>
        <v/>
      </c>
      <c r="S18" s="12" t="str">
        <f t="shared" ca="1" si="20"/>
        <v/>
      </c>
      <c r="T18" s="13" t="str">
        <f t="shared" ca="1" si="62"/>
        <v/>
      </c>
      <c r="U18" s="7" t="str">
        <f ca="1">IFERROR(COUNTIFS(OFFSET(_TradingHistory[実現損益],ROWS(_TradingHistory[])-IF(B18&gt;ROWS(_TradingHistory[]),ROWS(_TradingHistory[]),B18),0,IF(B18&gt;ROWS(_TradingHistory[]),ROWS(_TradingHistory[]),B18)-B17,1),"&gt;0"),"")</f>
        <v/>
      </c>
      <c r="V18" s="8" t="str">
        <f t="shared" ca="1" si="21"/>
        <v/>
      </c>
      <c r="W18" s="7" t="str">
        <f ca="1">IFERROR(SUMIFS(OFFSET(_TradingHistory[約定数量],ROWS(_TradingHistory[])-IF(B18&gt;ROWS(_TradingHistory[]),ROWS(_TradingHistory[]),B18),0,IF(B18&gt;ROWS(_TradingHistory[]),ROWS(_TradingHistory[]),B18)-B17,1),OFFSET(_TradingHistory[実現損益],ROWS(_TradingHistory[])-IF(B18&gt;ROWS(_TradingHistory[]),ROWS(_TradingHistory[]),B18),0,IF(B18&gt;ROWS(_TradingHistory[]),ROWS(_TradingHistory[]),B18)-B17,1),"&gt;0"),"")</f>
        <v/>
      </c>
      <c r="X18" s="7" t="str">
        <f ca="1">IFERROR(SUMIFS(OFFSET(_TradingHistory[実現損益],ROWS(_TradingHistory[])-IF(B18&gt;ROWS(_TradingHistory[]),ROWS(_TradingHistory[]),B18),0,IF(B18&gt;ROWS(_TradingHistory[]),ROWS(_TradingHistory[]),B18)-B17),OFFSET(_TradingHistory[実現損益],ROWS(_TradingHistory[])-IF(B18&gt;ROWS(_TradingHistory[]),ROWS(_TradingHistory[]),B18),0,IF(B18&gt;ROWS(_TradingHistory[]),ROWS(_TradingHistory[]),B18)-B17,1),"&gt;0"),"")</f>
        <v/>
      </c>
      <c r="Y18" s="14" t="str">
        <f ca="1">IFERROR(COUNTIFS(OFFSET(_TradingHistory[実現損益],ROWS(_TradingHistory[])-IF(B18&gt;ROWS(_TradingHistory[]),ROWS(_TradingHistory[]),B18),0,IF(B18&gt;ROWS(_TradingHistory[]),ROWS(_TradingHistory[]),B18)-B17,1),"&lt;=0"),"")</f>
        <v/>
      </c>
      <c r="Z18" s="8" t="str">
        <f t="shared" ca="1" si="22"/>
        <v/>
      </c>
      <c r="AA18" s="7" t="str">
        <f ca="1">IFERROR(SUMIFS(OFFSET(_TradingHistory[約定数量],ROWS(_TradingHistory[])-IF(B18&gt;ROWS(_TradingHistory[]),ROWS(_TradingHistory[]),B18),0,IF(B18&gt;ROWS(_TradingHistory[]),ROWS(_TradingHistory[]),B18)-B17,1),OFFSET(_TradingHistory[実現損益],ROWS(_TradingHistory[])-IF(B18&gt;ROWS(_TradingHistory[]),ROWS(_TradingHistory[]),B18),0,IF(B18&gt;ROWS(_TradingHistory[]),ROWS(_TradingHistory[]),B18)-B17,1),"&lt;=0"),"")</f>
        <v/>
      </c>
      <c r="AB18" s="42" t="str">
        <f ca="1">IFERROR(SUMIFS(OFFSET(_TradingHistory[実現損益],ROWS(_TradingHistory[])-IF(B18&gt;ROWS(_TradingHistory[]),ROWS(_TradingHistory[]),B18),0,IF(B18&gt;ROWS(_TradingHistory[]),ROWS(_TradingHistory[]),B18)-B17),OFFSET(_TradingHistory[実現損益],ROWS(_TradingHistory[])-IF(B18&gt;ROWS(_TradingHistory[]),ROWS(_TradingHistory[]),B18),0,IF(B18&gt;ROWS(_TradingHistory[]),ROWS(_TradingHistory[]),B18)-B17,1),"&lt;=0"),"")</f>
        <v/>
      </c>
      <c r="AC18" s="41" t="str">
        <f t="shared" ca="1" si="23"/>
        <v/>
      </c>
      <c r="AD18" s="9" t="str">
        <f t="shared" ca="1" si="24"/>
        <v/>
      </c>
      <c r="AE18" s="16" t="str">
        <f t="shared" ca="1" si="25"/>
        <v/>
      </c>
      <c r="AF18" s="7" t="str">
        <f t="shared" ca="1" si="26"/>
        <v/>
      </c>
      <c r="AG18" s="8" t="str">
        <f t="shared" ca="1" si="27"/>
        <v/>
      </c>
      <c r="AH18" s="15" t="str">
        <f t="shared" ca="1" si="28"/>
        <v/>
      </c>
      <c r="AI18" s="9" t="str">
        <f t="shared" ca="1" si="29"/>
        <v/>
      </c>
      <c r="AJ18" s="7" t="str">
        <f t="shared" ca="1" si="30"/>
        <v/>
      </c>
      <c r="AK18" s="8" t="str">
        <f t="shared" ca="1" si="31"/>
        <v/>
      </c>
      <c r="AL18" s="15" t="str">
        <f t="shared" ca="1" si="32"/>
        <v/>
      </c>
      <c r="AM18" s="31" t="str">
        <f t="shared" ca="1" si="33"/>
        <v/>
      </c>
      <c r="AN18" s="32">
        <f t="shared" ca="1" si="63"/>
        <v>0.90182559720334043</v>
      </c>
      <c r="AO18" s="24">
        <f t="shared" ca="1" si="81"/>
        <v>45020</v>
      </c>
      <c r="AP18" s="21">
        <f t="shared" ca="1" si="35"/>
        <v>6.6666666666666666E-2</v>
      </c>
      <c r="AQ18" s="25">
        <f t="shared" ca="1" si="82"/>
        <v>100</v>
      </c>
      <c r="AR18" s="22">
        <f t="shared" ca="1" si="83"/>
        <v>4.8684210526315788</v>
      </c>
      <c r="AS18" s="25">
        <f t="shared" ca="1" si="84"/>
        <v>9804</v>
      </c>
      <c r="AT18" s="24">
        <f t="shared" ca="1" si="85"/>
        <v>47730</v>
      </c>
      <c r="AU18" s="25">
        <f t="shared" ca="1" si="86"/>
        <v>6</v>
      </c>
      <c r="AV18" s="22">
        <f t="shared" ca="1" si="65"/>
        <v>-5.3984063745019917</v>
      </c>
      <c r="AW18" s="25">
        <f t="shared" ca="1" si="87"/>
        <v>502</v>
      </c>
      <c r="AX18" s="36">
        <f t="shared" ca="1" si="88"/>
        <v>-2710</v>
      </c>
      <c r="AY18" s="35" t="str">
        <f>IF(B18&lt;サマリー!$B$33+100,-BC18/BG18,"")</f>
        <v/>
      </c>
      <c r="AZ18" s="20">
        <f t="shared" ca="1" si="42"/>
        <v>20</v>
      </c>
      <c r="BA18" s="21">
        <f t="shared" ca="1" si="43"/>
        <v>0.83333333333333337</v>
      </c>
      <c r="BB18" s="1">
        <f ca="1">COUNTIFS(OFFSET(_TradingHistory[実現損益],ROWS(_TradingHistory[])-IF(B18&gt;ROWS(_TradingHistory[]),ROWS(_TradingHistory[]),B18),0,IF(B18&gt;ROWS(_TradingHistory[]),ROWS(_TradingHistory[]),B18),1),"&gt;0")</f>
        <v>5</v>
      </c>
      <c r="BC18" s="22">
        <f t="shared" ca="1" si="44"/>
        <v>0.75657894736842102</v>
      </c>
      <c r="BD18" s="1">
        <f ca="1">SUMIFS(OFFSET(_TradingHistory[約定数量],ROWS(_TradingHistory[])-IF(B18&gt;ROWS(_TradingHistory[]),ROWS(_TradingHistory[]),B18),0,IF(B18&gt;ROWS(_TradingHistory[]),ROWS(_TradingHistory[]),B18),1),OFFSET(_TradingHistory[実現損益],ROWS(_TradingHistory[])-IF(B18&gt;ROWS(_TradingHistory[]),ROWS(_TradingHistory[]),B18),0,IF(B18&gt;ROWS(_TradingHistory[]),ROWS(_TradingHistory[]),B18),1),"&gt;0")</f>
        <v>304</v>
      </c>
      <c r="BE18" s="20">
        <f ca="1">SUMIFS(OFFSET(_TradingHistory[実現損益],ROWS(_TradingHistory[])-IF(B18&gt;ROWS(_TradingHistory[]),ROWS(_TradingHistory[]),B18),0,IF(B18&gt;ROWS(_TradingHistory[]),ROWS(_TradingHistory[]),B18)),OFFSET(_TradingHistory[実現損益],ROWS(_TradingHistory[])-IF(B18&gt;ROWS(_TradingHistory[]),ROWS(_TradingHistory[]),B18),0,IF(B18&gt;ROWS(_TradingHistory[]),ROWS(_TradingHistory[]),B18),1),"&gt;0")</f>
        <v>230</v>
      </c>
      <c r="BF18" s="1">
        <f ca="1">COUNTIFS(OFFSET(_TradingHistory[実現損益],ROWS(_TradingHistory[])-IF(B18&gt;ROWS(_TradingHistory[]),ROWS(_TradingHistory[]),B18),0,IF(B18&gt;ROWS(_TradingHistory[]),ROWS(_TradingHistory[]),B18),1),"&lt;=0")</f>
        <v>1</v>
      </c>
      <c r="BG18" s="22">
        <f t="shared" ca="1" si="45"/>
        <v>-105</v>
      </c>
      <c r="BH18" s="23">
        <f ca="1">SUMIFS(OFFSET(_TradingHistory[約定数量],ROWS(_TradingHistory[])-IF(B18&gt;ROWS(_TradingHistory[]),ROWS(_TradingHistory[]),B18),0,IF(B18&gt;ROWS(_TradingHistory[]),ROWS(_TradingHistory[]),B18),1),OFFSET(_TradingHistory[実現損益],ROWS(_TradingHistory[])-IF(B18&gt;ROWS(_TradingHistory[]),ROWS(_TradingHistory[]),B18),0,IF(B18&gt;ROWS(_TradingHistory[]),ROWS(_TradingHistory[]),B18),1),"&lt;=0")</f>
        <v>2</v>
      </c>
      <c r="BI18" s="37">
        <f ca="1">SUMIFS(OFFSET(_TradingHistory[実現損益],ROWS(_TradingHistory[])-IF(B18&gt;ROWS(_TradingHistory[]),ROWS(_TradingHistory[]),B18),0,IF(B18&gt;ROWS(_TradingHistory[]),ROWS(_TradingHistory[]),B18)),OFFSET(_TradingHistory[実現損益],ROWS(_TradingHistory[])-IF(B18&gt;ROWS(_TradingHistory[]),ROWS(_TradingHistory[]),B18),0,IF(B18&gt;ROWS(_TradingHistory[]),ROWS(_TradingHistory[]),B18),1),"&lt;=0")</f>
        <v>-210</v>
      </c>
      <c r="BJ18" s="35" t="str">
        <f t="shared" si="66"/>
        <v/>
      </c>
      <c r="BK18" s="20" t="str">
        <f t="shared" si="67"/>
        <v/>
      </c>
      <c r="BL18" s="21" t="str">
        <f t="shared" si="68"/>
        <v/>
      </c>
      <c r="BM18" s="23" t="str">
        <f t="shared" si="69"/>
        <v/>
      </c>
      <c r="BN18" s="22" t="str">
        <f t="shared" si="70"/>
        <v/>
      </c>
      <c r="BO18" s="25" t="str">
        <f t="shared" si="71"/>
        <v/>
      </c>
      <c r="BP18" s="20" t="str">
        <f t="shared" si="72"/>
        <v/>
      </c>
      <c r="BQ18" s="23" t="str">
        <f t="shared" si="73"/>
        <v/>
      </c>
      <c r="BR18" s="22" t="str">
        <f t="shared" si="74"/>
        <v/>
      </c>
      <c r="BS18" s="23" t="str">
        <f t="shared" si="75"/>
        <v/>
      </c>
      <c r="BT18" s="20" t="str">
        <f t="shared" si="76"/>
        <v/>
      </c>
    </row>
    <row r="19" spans="1:72" x14ac:dyDescent="0.4">
      <c r="A19" s="2" cm="1">
        <f t="array" ref="A19">IF(ROWS(_TradingHistory[])&gt;B19,INDEX(_TradingHistory[約定日],ROWS(_TradingHistory[])-B19,0),WORKDAY(A18,10))</f>
        <v>45912</v>
      </c>
      <c r="B19">
        <v>1600</v>
      </c>
      <c r="C19" s="17">
        <v>0.95</v>
      </c>
      <c r="D19">
        <v>100</v>
      </c>
      <c r="E19">
        <v>5</v>
      </c>
      <c r="F19">
        <v>5</v>
      </c>
      <c r="G19" s="8">
        <f t="shared" si="57"/>
        <v>1</v>
      </c>
      <c r="H19" s="9">
        <f t="shared" si="79"/>
        <v>45000</v>
      </c>
      <c r="I19" s="10">
        <f t="shared" si="58"/>
        <v>0.95</v>
      </c>
      <c r="J19" s="7">
        <f t="shared" si="59"/>
        <v>95</v>
      </c>
      <c r="K19" s="8">
        <f t="shared" si="80"/>
        <v>5</v>
      </c>
      <c r="L19" s="11">
        <f t="shared" si="2"/>
        <v>9500</v>
      </c>
      <c r="M19" s="12">
        <f t="shared" si="3"/>
        <v>47500</v>
      </c>
      <c r="N19" s="7">
        <f t="shared" si="60"/>
        <v>5</v>
      </c>
      <c r="O19" s="8">
        <f t="shared" si="61"/>
        <v>-5</v>
      </c>
      <c r="P19" s="11">
        <f t="shared" si="4"/>
        <v>500</v>
      </c>
      <c r="Q19" s="40">
        <f t="shared" si="5"/>
        <v>-2500</v>
      </c>
      <c r="R19" s="41" t="str">
        <f t="shared" ca="1" si="19"/>
        <v/>
      </c>
      <c r="S19" s="12" t="str">
        <f t="shared" ca="1" si="20"/>
        <v/>
      </c>
      <c r="T19" s="13" t="str">
        <f t="shared" ca="1" si="62"/>
        <v/>
      </c>
      <c r="U19" s="7" t="str">
        <f ca="1">IFERROR(COUNTIFS(OFFSET(_TradingHistory[実現損益],ROWS(_TradingHistory[])-IF(B19&gt;ROWS(_TradingHistory[]),ROWS(_TradingHistory[]),B19),0,IF(B19&gt;ROWS(_TradingHistory[]),ROWS(_TradingHistory[]),B19)-B18,1),"&gt;0"),"")</f>
        <v/>
      </c>
      <c r="V19" s="8" t="str">
        <f t="shared" ca="1" si="21"/>
        <v/>
      </c>
      <c r="W19" s="7" t="str">
        <f ca="1">IFERROR(SUMIFS(OFFSET(_TradingHistory[約定数量],ROWS(_TradingHistory[])-IF(B19&gt;ROWS(_TradingHistory[]),ROWS(_TradingHistory[]),B19),0,IF(B19&gt;ROWS(_TradingHistory[]),ROWS(_TradingHistory[]),B19)-B18,1),OFFSET(_TradingHistory[実現損益],ROWS(_TradingHistory[])-IF(B19&gt;ROWS(_TradingHistory[]),ROWS(_TradingHistory[]),B19),0,IF(B19&gt;ROWS(_TradingHistory[]),ROWS(_TradingHistory[]),B19)-B18,1),"&gt;0"),"")</f>
        <v/>
      </c>
      <c r="X19" s="7" t="str">
        <f ca="1">IFERROR(SUMIFS(OFFSET(_TradingHistory[実現損益],ROWS(_TradingHistory[])-IF(B19&gt;ROWS(_TradingHistory[]),ROWS(_TradingHistory[]),B19),0,IF(B19&gt;ROWS(_TradingHistory[]),ROWS(_TradingHistory[]),B19)-B18),OFFSET(_TradingHistory[実現損益],ROWS(_TradingHistory[])-IF(B19&gt;ROWS(_TradingHistory[]),ROWS(_TradingHistory[]),B19),0,IF(B19&gt;ROWS(_TradingHistory[]),ROWS(_TradingHistory[]),B19)-B18,1),"&gt;0"),"")</f>
        <v/>
      </c>
      <c r="Y19" s="14" t="str">
        <f ca="1">IFERROR(COUNTIFS(OFFSET(_TradingHistory[実現損益],ROWS(_TradingHistory[])-IF(B19&gt;ROWS(_TradingHistory[]),ROWS(_TradingHistory[]),B19),0,IF(B19&gt;ROWS(_TradingHistory[]),ROWS(_TradingHistory[]),B19)-B18,1),"&lt;=0"),"")</f>
        <v/>
      </c>
      <c r="Z19" s="8" t="str">
        <f t="shared" ca="1" si="22"/>
        <v/>
      </c>
      <c r="AA19" s="7" t="str">
        <f ca="1">IFERROR(SUMIFS(OFFSET(_TradingHistory[約定数量],ROWS(_TradingHistory[])-IF(B19&gt;ROWS(_TradingHistory[]),ROWS(_TradingHistory[]),B19),0,IF(B19&gt;ROWS(_TradingHistory[]),ROWS(_TradingHistory[]),B19)-B18,1),OFFSET(_TradingHistory[実現損益],ROWS(_TradingHistory[])-IF(B19&gt;ROWS(_TradingHistory[]),ROWS(_TradingHistory[]),B19),0,IF(B19&gt;ROWS(_TradingHistory[]),ROWS(_TradingHistory[]),B19)-B18,1),"&lt;=0"),"")</f>
        <v/>
      </c>
      <c r="AB19" s="42" t="str">
        <f ca="1">IFERROR(SUMIFS(OFFSET(_TradingHistory[実現損益],ROWS(_TradingHistory[])-IF(B19&gt;ROWS(_TradingHistory[]),ROWS(_TradingHistory[]),B19),0,IF(B19&gt;ROWS(_TradingHistory[]),ROWS(_TradingHistory[]),B19)-B18),OFFSET(_TradingHistory[実現損益],ROWS(_TradingHistory[])-IF(B19&gt;ROWS(_TradingHistory[]),ROWS(_TradingHistory[]),B19),0,IF(B19&gt;ROWS(_TradingHistory[]),ROWS(_TradingHistory[]),B19)-B18,1),"&lt;=0"),"")</f>
        <v/>
      </c>
      <c r="AC19" s="41" t="str">
        <f t="shared" ca="1" si="23"/>
        <v/>
      </c>
      <c r="AD19" s="9" t="str">
        <f t="shared" ca="1" si="24"/>
        <v/>
      </c>
      <c r="AE19" s="16" t="str">
        <f t="shared" ca="1" si="25"/>
        <v/>
      </c>
      <c r="AF19" s="7" t="str">
        <f t="shared" ca="1" si="26"/>
        <v/>
      </c>
      <c r="AG19" s="8" t="str">
        <f t="shared" ca="1" si="27"/>
        <v/>
      </c>
      <c r="AH19" s="15" t="str">
        <f t="shared" ca="1" si="28"/>
        <v/>
      </c>
      <c r="AI19" s="9" t="str">
        <f t="shared" ca="1" si="29"/>
        <v/>
      </c>
      <c r="AJ19" s="7" t="str">
        <f t="shared" ca="1" si="30"/>
        <v/>
      </c>
      <c r="AK19" s="8" t="str">
        <f t="shared" ca="1" si="31"/>
        <v/>
      </c>
      <c r="AL19" s="15" t="str">
        <f t="shared" ca="1" si="32"/>
        <v/>
      </c>
      <c r="AM19" s="31" t="str">
        <f t="shared" ca="1" si="33"/>
        <v/>
      </c>
      <c r="AN19" s="32">
        <f t="shared" ca="1" si="63"/>
        <v>0.90182559720334043</v>
      </c>
      <c r="AO19" s="24">
        <f t="shared" ca="1" si="81"/>
        <v>45020</v>
      </c>
      <c r="AP19" s="21">
        <f t="shared" ca="1" si="35"/>
        <v>6.25E-2</v>
      </c>
      <c r="AQ19" s="25">
        <f t="shared" ca="1" si="82"/>
        <v>100</v>
      </c>
      <c r="AR19" s="22">
        <f t="shared" ca="1" si="83"/>
        <v>4.8684210526315788</v>
      </c>
      <c r="AS19" s="25">
        <f t="shared" ca="1" si="84"/>
        <v>9804</v>
      </c>
      <c r="AT19" s="24">
        <f t="shared" ca="1" si="85"/>
        <v>47730</v>
      </c>
      <c r="AU19" s="25">
        <f t="shared" ca="1" si="86"/>
        <v>6</v>
      </c>
      <c r="AV19" s="22">
        <f t="shared" ca="1" si="65"/>
        <v>-5.3984063745019917</v>
      </c>
      <c r="AW19" s="25">
        <f t="shared" ca="1" si="87"/>
        <v>502</v>
      </c>
      <c r="AX19" s="36">
        <f t="shared" ca="1" si="88"/>
        <v>-2710</v>
      </c>
      <c r="AY19" s="35" t="str">
        <f>IF(B19&lt;サマリー!$B$33+100,-BC19/BG19,"")</f>
        <v/>
      </c>
      <c r="AZ19" s="20">
        <f t="shared" ca="1" si="42"/>
        <v>20</v>
      </c>
      <c r="BA19" s="21">
        <f t="shared" ca="1" si="43"/>
        <v>0.83333333333333337</v>
      </c>
      <c r="BB19" s="1">
        <f ca="1">COUNTIFS(OFFSET(_TradingHistory[実現損益],ROWS(_TradingHistory[])-IF(B19&gt;ROWS(_TradingHistory[]),ROWS(_TradingHistory[]),B19),0,IF(B19&gt;ROWS(_TradingHistory[]),ROWS(_TradingHistory[]),B19),1),"&gt;0")</f>
        <v>5</v>
      </c>
      <c r="BC19" s="22">
        <f t="shared" ca="1" si="44"/>
        <v>0.75657894736842102</v>
      </c>
      <c r="BD19" s="1">
        <f ca="1">SUMIFS(OFFSET(_TradingHistory[約定数量],ROWS(_TradingHistory[])-IF(B19&gt;ROWS(_TradingHistory[]),ROWS(_TradingHistory[]),B19),0,IF(B19&gt;ROWS(_TradingHistory[]),ROWS(_TradingHistory[]),B19),1),OFFSET(_TradingHistory[実現損益],ROWS(_TradingHistory[])-IF(B19&gt;ROWS(_TradingHistory[]),ROWS(_TradingHistory[]),B19),0,IF(B19&gt;ROWS(_TradingHistory[]),ROWS(_TradingHistory[]),B19),1),"&gt;0")</f>
        <v>304</v>
      </c>
      <c r="BE19" s="20">
        <f ca="1">SUMIFS(OFFSET(_TradingHistory[実現損益],ROWS(_TradingHistory[])-IF(B19&gt;ROWS(_TradingHistory[]),ROWS(_TradingHistory[]),B19),0,IF(B19&gt;ROWS(_TradingHistory[]),ROWS(_TradingHistory[]),B19)),OFFSET(_TradingHistory[実現損益],ROWS(_TradingHistory[])-IF(B19&gt;ROWS(_TradingHistory[]),ROWS(_TradingHistory[]),B19),0,IF(B19&gt;ROWS(_TradingHistory[]),ROWS(_TradingHistory[]),B19),1),"&gt;0")</f>
        <v>230</v>
      </c>
      <c r="BF19" s="1">
        <f ca="1">COUNTIFS(OFFSET(_TradingHistory[実現損益],ROWS(_TradingHistory[])-IF(B19&gt;ROWS(_TradingHistory[]),ROWS(_TradingHistory[]),B19),0,IF(B19&gt;ROWS(_TradingHistory[]),ROWS(_TradingHistory[]),B19),1),"&lt;=0")</f>
        <v>1</v>
      </c>
      <c r="BG19" s="22">
        <f t="shared" ca="1" si="45"/>
        <v>-105</v>
      </c>
      <c r="BH19" s="23">
        <f ca="1">SUMIFS(OFFSET(_TradingHistory[約定数量],ROWS(_TradingHistory[])-IF(B19&gt;ROWS(_TradingHistory[]),ROWS(_TradingHistory[]),B19),0,IF(B19&gt;ROWS(_TradingHistory[]),ROWS(_TradingHistory[]),B19),1),OFFSET(_TradingHistory[実現損益],ROWS(_TradingHistory[])-IF(B19&gt;ROWS(_TradingHistory[]),ROWS(_TradingHistory[]),B19),0,IF(B19&gt;ROWS(_TradingHistory[]),ROWS(_TradingHistory[]),B19),1),"&lt;=0")</f>
        <v>2</v>
      </c>
      <c r="BI19" s="37">
        <f ca="1">SUMIFS(OFFSET(_TradingHistory[実現損益],ROWS(_TradingHistory[])-IF(B19&gt;ROWS(_TradingHistory[]),ROWS(_TradingHistory[]),B19),0,IF(B19&gt;ROWS(_TradingHistory[]),ROWS(_TradingHistory[]),B19)),OFFSET(_TradingHistory[実現損益],ROWS(_TradingHistory[])-IF(B19&gt;ROWS(_TradingHistory[]),ROWS(_TradingHistory[]),B19),0,IF(B19&gt;ROWS(_TradingHistory[]),ROWS(_TradingHistory[]),B19),1),"&lt;=0")</f>
        <v>-210</v>
      </c>
      <c r="BJ19" s="35" t="str">
        <f t="shared" si="66"/>
        <v/>
      </c>
      <c r="BK19" s="20" t="str">
        <f t="shared" si="67"/>
        <v/>
      </c>
      <c r="BL19" s="21" t="str">
        <f t="shared" si="68"/>
        <v/>
      </c>
      <c r="BM19" s="23" t="str">
        <f t="shared" si="69"/>
        <v/>
      </c>
      <c r="BN19" s="22" t="str">
        <f t="shared" si="70"/>
        <v/>
      </c>
      <c r="BO19" s="25" t="str">
        <f t="shared" si="71"/>
        <v/>
      </c>
      <c r="BP19" s="20" t="str">
        <f t="shared" si="72"/>
        <v/>
      </c>
      <c r="BQ19" s="23" t="str">
        <f t="shared" si="73"/>
        <v/>
      </c>
      <c r="BR19" s="22" t="str">
        <f t="shared" si="74"/>
        <v/>
      </c>
      <c r="BS19" s="23" t="str">
        <f t="shared" si="75"/>
        <v/>
      </c>
      <c r="BT19" s="20" t="str">
        <f t="shared" si="76"/>
        <v/>
      </c>
    </row>
    <row r="20" spans="1:72" x14ac:dyDescent="0.4">
      <c r="A20" s="2" cm="1">
        <f t="array" ref="A20">IF(ROWS(_TradingHistory[])&gt;B20,INDEX(_TradingHistory[約定日],ROWS(_TradingHistory[])-B20,0),WORKDAY(A19,10))</f>
        <v>45926</v>
      </c>
      <c r="B20">
        <v>1700</v>
      </c>
      <c r="C20" s="17">
        <v>0.95</v>
      </c>
      <c r="D20">
        <v>100</v>
      </c>
      <c r="E20">
        <v>5</v>
      </c>
      <c r="F20">
        <v>5</v>
      </c>
      <c r="G20" s="8">
        <f t="shared" si="57"/>
        <v>1</v>
      </c>
      <c r="H20" s="9">
        <f t="shared" si="79"/>
        <v>45000</v>
      </c>
      <c r="I20" s="10">
        <f t="shared" si="58"/>
        <v>0.95</v>
      </c>
      <c r="J20" s="7">
        <f t="shared" si="59"/>
        <v>95</v>
      </c>
      <c r="K20" s="8">
        <f t="shared" si="80"/>
        <v>5</v>
      </c>
      <c r="L20" s="11">
        <f t="shared" si="2"/>
        <v>9500</v>
      </c>
      <c r="M20" s="12">
        <f t="shared" si="3"/>
        <v>47500</v>
      </c>
      <c r="N20" s="7">
        <f t="shared" si="60"/>
        <v>5</v>
      </c>
      <c r="O20" s="8">
        <f t="shared" si="61"/>
        <v>-5</v>
      </c>
      <c r="P20" s="11">
        <f t="shared" si="4"/>
        <v>500</v>
      </c>
      <c r="Q20" s="40">
        <f t="shared" si="5"/>
        <v>-2500</v>
      </c>
      <c r="R20" s="41" t="str">
        <f t="shared" ca="1" si="19"/>
        <v/>
      </c>
      <c r="S20" s="12" t="str">
        <f t="shared" ca="1" si="20"/>
        <v/>
      </c>
      <c r="T20" s="13" t="str">
        <f t="shared" ca="1" si="62"/>
        <v/>
      </c>
      <c r="U20" s="7" t="str">
        <f ca="1">IFERROR(COUNTIFS(OFFSET(_TradingHistory[実現損益],ROWS(_TradingHistory[])-IF(B20&gt;ROWS(_TradingHistory[]),ROWS(_TradingHistory[]),B20),0,IF(B20&gt;ROWS(_TradingHistory[]),ROWS(_TradingHistory[]),B20)-B19,1),"&gt;0"),"")</f>
        <v/>
      </c>
      <c r="V20" s="8" t="str">
        <f t="shared" ca="1" si="21"/>
        <v/>
      </c>
      <c r="W20" s="7" t="str">
        <f ca="1">IFERROR(SUMIFS(OFFSET(_TradingHistory[約定数量],ROWS(_TradingHistory[])-IF(B20&gt;ROWS(_TradingHistory[]),ROWS(_TradingHistory[]),B20),0,IF(B20&gt;ROWS(_TradingHistory[]),ROWS(_TradingHistory[]),B20)-B19,1),OFFSET(_TradingHistory[実現損益],ROWS(_TradingHistory[])-IF(B20&gt;ROWS(_TradingHistory[]),ROWS(_TradingHistory[]),B20),0,IF(B20&gt;ROWS(_TradingHistory[]),ROWS(_TradingHistory[]),B20)-B19,1),"&gt;0"),"")</f>
        <v/>
      </c>
      <c r="X20" s="7" t="str">
        <f ca="1">IFERROR(SUMIFS(OFFSET(_TradingHistory[実現損益],ROWS(_TradingHistory[])-IF(B20&gt;ROWS(_TradingHistory[]),ROWS(_TradingHistory[]),B20),0,IF(B20&gt;ROWS(_TradingHistory[]),ROWS(_TradingHistory[]),B20)-B19),OFFSET(_TradingHistory[実現損益],ROWS(_TradingHistory[])-IF(B20&gt;ROWS(_TradingHistory[]),ROWS(_TradingHistory[]),B20),0,IF(B20&gt;ROWS(_TradingHistory[]),ROWS(_TradingHistory[]),B20)-B19,1),"&gt;0"),"")</f>
        <v/>
      </c>
      <c r="Y20" s="14" t="str">
        <f ca="1">IFERROR(COUNTIFS(OFFSET(_TradingHistory[実現損益],ROWS(_TradingHistory[])-IF(B20&gt;ROWS(_TradingHistory[]),ROWS(_TradingHistory[]),B20),0,IF(B20&gt;ROWS(_TradingHistory[]),ROWS(_TradingHistory[]),B20)-B19,1),"&lt;=0"),"")</f>
        <v/>
      </c>
      <c r="Z20" s="8" t="str">
        <f t="shared" ca="1" si="22"/>
        <v/>
      </c>
      <c r="AA20" s="7" t="str">
        <f ca="1">IFERROR(SUMIFS(OFFSET(_TradingHistory[約定数量],ROWS(_TradingHistory[])-IF(B20&gt;ROWS(_TradingHistory[]),ROWS(_TradingHistory[]),B20),0,IF(B20&gt;ROWS(_TradingHistory[]),ROWS(_TradingHistory[]),B20)-B19,1),OFFSET(_TradingHistory[実現損益],ROWS(_TradingHistory[])-IF(B20&gt;ROWS(_TradingHistory[]),ROWS(_TradingHistory[]),B20),0,IF(B20&gt;ROWS(_TradingHistory[]),ROWS(_TradingHistory[]),B20)-B19,1),"&lt;=0"),"")</f>
        <v/>
      </c>
      <c r="AB20" s="42" t="str">
        <f ca="1">IFERROR(SUMIFS(OFFSET(_TradingHistory[実現損益],ROWS(_TradingHistory[])-IF(B20&gt;ROWS(_TradingHistory[]),ROWS(_TradingHistory[]),B20),0,IF(B20&gt;ROWS(_TradingHistory[]),ROWS(_TradingHistory[]),B20)-B19),OFFSET(_TradingHistory[実現損益],ROWS(_TradingHistory[])-IF(B20&gt;ROWS(_TradingHistory[]),ROWS(_TradingHistory[]),B20),0,IF(B20&gt;ROWS(_TradingHistory[]),ROWS(_TradingHistory[]),B20)-B19,1),"&lt;=0"),"")</f>
        <v/>
      </c>
      <c r="AC20" s="41" t="str">
        <f t="shared" ca="1" si="23"/>
        <v/>
      </c>
      <c r="AD20" s="9" t="str">
        <f t="shared" ca="1" si="24"/>
        <v/>
      </c>
      <c r="AE20" s="16" t="str">
        <f t="shared" ca="1" si="25"/>
        <v/>
      </c>
      <c r="AF20" s="7" t="str">
        <f t="shared" ca="1" si="26"/>
        <v/>
      </c>
      <c r="AG20" s="8" t="str">
        <f t="shared" ca="1" si="27"/>
        <v/>
      </c>
      <c r="AH20" s="15" t="str">
        <f t="shared" ca="1" si="28"/>
        <v/>
      </c>
      <c r="AI20" s="9" t="str">
        <f t="shared" ca="1" si="29"/>
        <v/>
      </c>
      <c r="AJ20" s="7" t="str">
        <f t="shared" ca="1" si="30"/>
        <v/>
      </c>
      <c r="AK20" s="8" t="str">
        <f t="shared" ca="1" si="31"/>
        <v/>
      </c>
      <c r="AL20" s="15" t="str">
        <f t="shared" ca="1" si="32"/>
        <v/>
      </c>
      <c r="AM20" s="31" t="str">
        <f t="shared" ca="1" si="33"/>
        <v/>
      </c>
      <c r="AN20" s="32">
        <f t="shared" ca="1" si="63"/>
        <v>0.90182559720334043</v>
      </c>
      <c r="AO20" s="24">
        <f t="shared" ca="1" si="81"/>
        <v>45020</v>
      </c>
      <c r="AP20" s="21">
        <f t="shared" ca="1" si="35"/>
        <v>5.8823529411764705E-2</v>
      </c>
      <c r="AQ20" s="25">
        <f t="shared" ca="1" si="82"/>
        <v>100</v>
      </c>
      <c r="AR20" s="22">
        <f t="shared" ca="1" si="83"/>
        <v>4.8684210526315788</v>
      </c>
      <c r="AS20" s="25">
        <f t="shared" ca="1" si="84"/>
        <v>9804</v>
      </c>
      <c r="AT20" s="24">
        <f t="shared" ca="1" si="85"/>
        <v>47730</v>
      </c>
      <c r="AU20" s="25">
        <f t="shared" ca="1" si="86"/>
        <v>6</v>
      </c>
      <c r="AV20" s="22">
        <f t="shared" ca="1" si="65"/>
        <v>-5.3984063745019917</v>
      </c>
      <c r="AW20" s="25">
        <f t="shared" ca="1" si="87"/>
        <v>502</v>
      </c>
      <c r="AX20" s="36">
        <f t="shared" ca="1" si="88"/>
        <v>-2710</v>
      </c>
      <c r="AY20" s="35" t="str">
        <f>IF(B20&lt;サマリー!$B$33+100,-BC20/BG20,"")</f>
        <v/>
      </c>
      <c r="AZ20" s="20">
        <f t="shared" ca="1" si="42"/>
        <v>20</v>
      </c>
      <c r="BA20" s="21">
        <f t="shared" ca="1" si="43"/>
        <v>0.83333333333333337</v>
      </c>
      <c r="BB20" s="1">
        <f ca="1">COUNTIFS(OFFSET(_TradingHistory[実現損益],ROWS(_TradingHistory[])-IF(B20&gt;ROWS(_TradingHistory[]),ROWS(_TradingHistory[]),B20),0,IF(B20&gt;ROWS(_TradingHistory[]),ROWS(_TradingHistory[]),B20),1),"&gt;0")</f>
        <v>5</v>
      </c>
      <c r="BC20" s="22">
        <f t="shared" ca="1" si="44"/>
        <v>0.75657894736842102</v>
      </c>
      <c r="BD20" s="1">
        <f ca="1">SUMIFS(OFFSET(_TradingHistory[約定数量],ROWS(_TradingHistory[])-IF(B20&gt;ROWS(_TradingHistory[]),ROWS(_TradingHistory[]),B20),0,IF(B20&gt;ROWS(_TradingHistory[]),ROWS(_TradingHistory[]),B20),1),OFFSET(_TradingHistory[実現損益],ROWS(_TradingHistory[])-IF(B20&gt;ROWS(_TradingHistory[]),ROWS(_TradingHistory[]),B20),0,IF(B20&gt;ROWS(_TradingHistory[]),ROWS(_TradingHistory[]),B20),1),"&gt;0")</f>
        <v>304</v>
      </c>
      <c r="BE20" s="20">
        <f ca="1">SUMIFS(OFFSET(_TradingHistory[実現損益],ROWS(_TradingHistory[])-IF(B20&gt;ROWS(_TradingHistory[]),ROWS(_TradingHistory[]),B20),0,IF(B20&gt;ROWS(_TradingHistory[]),ROWS(_TradingHistory[]),B20)),OFFSET(_TradingHistory[実現損益],ROWS(_TradingHistory[])-IF(B20&gt;ROWS(_TradingHistory[]),ROWS(_TradingHistory[]),B20),0,IF(B20&gt;ROWS(_TradingHistory[]),ROWS(_TradingHistory[]),B20),1),"&gt;0")</f>
        <v>230</v>
      </c>
      <c r="BF20" s="1">
        <f ca="1">COUNTIFS(OFFSET(_TradingHistory[実現損益],ROWS(_TradingHistory[])-IF(B20&gt;ROWS(_TradingHistory[]),ROWS(_TradingHistory[]),B20),0,IF(B20&gt;ROWS(_TradingHistory[]),ROWS(_TradingHistory[]),B20),1),"&lt;=0")</f>
        <v>1</v>
      </c>
      <c r="BG20" s="22">
        <f t="shared" ca="1" si="45"/>
        <v>-105</v>
      </c>
      <c r="BH20" s="23">
        <f ca="1">SUMIFS(OFFSET(_TradingHistory[約定数量],ROWS(_TradingHistory[])-IF(B20&gt;ROWS(_TradingHistory[]),ROWS(_TradingHistory[]),B20),0,IF(B20&gt;ROWS(_TradingHistory[]),ROWS(_TradingHistory[]),B20),1),OFFSET(_TradingHistory[実現損益],ROWS(_TradingHistory[])-IF(B20&gt;ROWS(_TradingHistory[]),ROWS(_TradingHistory[]),B20),0,IF(B20&gt;ROWS(_TradingHistory[]),ROWS(_TradingHistory[]),B20),1),"&lt;=0")</f>
        <v>2</v>
      </c>
      <c r="BI20" s="37">
        <f ca="1">SUMIFS(OFFSET(_TradingHistory[実現損益],ROWS(_TradingHistory[])-IF(B20&gt;ROWS(_TradingHistory[]),ROWS(_TradingHistory[]),B20),0,IF(B20&gt;ROWS(_TradingHistory[]),ROWS(_TradingHistory[]),B20)),OFFSET(_TradingHistory[実現損益],ROWS(_TradingHistory[])-IF(B20&gt;ROWS(_TradingHistory[]),ROWS(_TradingHistory[]),B20),0,IF(B20&gt;ROWS(_TradingHistory[]),ROWS(_TradingHistory[]),B20),1),"&lt;=0")</f>
        <v>-210</v>
      </c>
      <c r="BJ20" s="35" t="str">
        <f t="shared" si="66"/>
        <v/>
      </c>
      <c r="BK20" s="20" t="str">
        <f t="shared" si="67"/>
        <v/>
      </c>
      <c r="BL20" s="21" t="str">
        <f t="shared" si="68"/>
        <v/>
      </c>
      <c r="BM20" s="23" t="str">
        <f t="shared" si="69"/>
        <v/>
      </c>
      <c r="BN20" s="22" t="str">
        <f t="shared" si="70"/>
        <v/>
      </c>
      <c r="BO20" s="25" t="str">
        <f t="shared" si="71"/>
        <v/>
      </c>
      <c r="BP20" s="20" t="str">
        <f t="shared" si="72"/>
        <v/>
      </c>
      <c r="BQ20" s="23" t="str">
        <f t="shared" si="73"/>
        <v/>
      </c>
      <c r="BR20" s="22" t="str">
        <f t="shared" si="74"/>
        <v/>
      </c>
      <c r="BS20" s="23" t="str">
        <f t="shared" si="75"/>
        <v/>
      </c>
      <c r="BT20" s="20" t="str">
        <f t="shared" si="76"/>
        <v/>
      </c>
    </row>
    <row r="21" spans="1:72" x14ac:dyDescent="0.4">
      <c r="A21" s="2" cm="1">
        <f t="array" ref="A21">IF(ROWS(_TradingHistory[])&gt;B21,INDEX(_TradingHistory[約定日],ROWS(_TradingHistory[])-B21,0),WORKDAY(A20,10))</f>
        <v>45940</v>
      </c>
      <c r="B21">
        <v>1800</v>
      </c>
      <c r="C21" s="17">
        <v>0.95</v>
      </c>
      <c r="D21">
        <v>100</v>
      </c>
      <c r="E21">
        <v>5</v>
      </c>
      <c r="F21">
        <v>5</v>
      </c>
      <c r="G21" s="8">
        <f t="shared" si="57"/>
        <v>1</v>
      </c>
      <c r="H21" s="9">
        <f t="shared" si="79"/>
        <v>45000</v>
      </c>
      <c r="I21" s="10">
        <f t="shared" si="58"/>
        <v>0.95</v>
      </c>
      <c r="J21" s="7">
        <f t="shared" si="59"/>
        <v>95</v>
      </c>
      <c r="K21" s="8">
        <f t="shared" si="80"/>
        <v>5</v>
      </c>
      <c r="L21" s="11">
        <f t="shared" si="2"/>
        <v>9500</v>
      </c>
      <c r="M21" s="12">
        <f t="shared" si="3"/>
        <v>47500</v>
      </c>
      <c r="N21" s="7">
        <f t="shared" si="60"/>
        <v>5</v>
      </c>
      <c r="O21" s="8">
        <f t="shared" si="61"/>
        <v>-5</v>
      </c>
      <c r="P21" s="11">
        <f t="shared" si="4"/>
        <v>500</v>
      </c>
      <c r="Q21" s="40">
        <f t="shared" si="5"/>
        <v>-2500</v>
      </c>
      <c r="R21" s="41" t="str">
        <f t="shared" ca="1" si="19"/>
        <v/>
      </c>
      <c r="S21" s="12" t="str">
        <f t="shared" ca="1" si="20"/>
        <v/>
      </c>
      <c r="T21" s="13" t="str">
        <f t="shared" ca="1" si="62"/>
        <v/>
      </c>
      <c r="U21" s="7" t="str">
        <f ca="1">IFERROR(COUNTIFS(OFFSET(_TradingHistory[実現損益],ROWS(_TradingHistory[])-IF(B21&gt;ROWS(_TradingHistory[]),ROWS(_TradingHistory[]),B21),0,IF(B21&gt;ROWS(_TradingHistory[]),ROWS(_TradingHistory[]),B21)-B20,1),"&gt;0"),"")</f>
        <v/>
      </c>
      <c r="V21" s="8" t="str">
        <f t="shared" ca="1" si="21"/>
        <v/>
      </c>
      <c r="W21" s="7" t="str">
        <f ca="1">IFERROR(SUMIFS(OFFSET(_TradingHistory[約定数量],ROWS(_TradingHistory[])-IF(B21&gt;ROWS(_TradingHistory[]),ROWS(_TradingHistory[]),B21),0,IF(B21&gt;ROWS(_TradingHistory[]),ROWS(_TradingHistory[]),B21)-B20,1),OFFSET(_TradingHistory[実現損益],ROWS(_TradingHistory[])-IF(B21&gt;ROWS(_TradingHistory[]),ROWS(_TradingHistory[]),B21),0,IF(B21&gt;ROWS(_TradingHistory[]),ROWS(_TradingHistory[]),B21)-B20,1),"&gt;0"),"")</f>
        <v/>
      </c>
      <c r="X21" s="7" t="str">
        <f ca="1">IFERROR(SUMIFS(OFFSET(_TradingHistory[実現損益],ROWS(_TradingHistory[])-IF(B21&gt;ROWS(_TradingHistory[]),ROWS(_TradingHistory[]),B21),0,IF(B21&gt;ROWS(_TradingHistory[]),ROWS(_TradingHistory[]),B21)-B20),OFFSET(_TradingHistory[実現損益],ROWS(_TradingHistory[])-IF(B21&gt;ROWS(_TradingHistory[]),ROWS(_TradingHistory[]),B21),0,IF(B21&gt;ROWS(_TradingHistory[]),ROWS(_TradingHistory[]),B21)-B20,1),"&gt;0"),"")</f>
        <v/>
      </c>
      <c r="Y21" s="14" t="str">
        <f ca="1">IFERROR(COUNTIFS(OFFSET(_TradingHistory[実現損益],ROWS(_TradingHistory[])-IF(B21&gt;ROWS(_TradingHistory[]),ROWS(_TradingHistory[]),B21),0,IF(B21&gt;ROWS(_TradingHistory[]),ROWS(_TradingHistory[]),B21)-B20,1),"&lt;=0"),"")</f>
        <v/>
      </c>
      <c r="Z21" s="8" t="str">
        <f t="shared" ca="1" si="22"/>
        <v/>
      </c>
      <c r="AA21" s="7" t="str">
        <f ca="1">IFERROR(SUMIFS(OFFSET(_TradingHistory[約定数量],ROWS(_TradingHistory[])-IF(B21&gt;ROWS(_TradingHistory[]),ROWS(_TradingHistory[]),B21),0,IF(B21&gt;ROWS(_TradingHistory[]),ROWS(_TradingHistory[]),B21)-B20,1),OFFSET(_TradingHistory[実現損益],ROWS(_TradingHistory[])-IF(B21&gt;ROWS(_TradingHistory[]),ROWS(_TradingHistory[]),B21),0,IF(B21&gt;ROWS(_TradingHistory[]),ROWS(_TradingHistory[]),B21)-B20,1),"&lt;=0"),"")</f>
        <v/>
      </c>
      <c r="AB21" s="42" t="str">
        <f ca="1">IFERROR(SUMIFS(OFFSET(_TradingHistory[実現損益],ROWS(_TradingHistory[])-IF(B21&gt;ROWS(_TradingHistory[]),ROWS(_TradingHistory[]),B21),0,IF(B21&gt;ROWS(_TradingHistory[]),ROWS(_TradingHistory[]),B21)-B20),OFFSET(_TradingHistory[実現損益],ROWS(_TradingHistory[])-IF(B21&gt;ROWS(_TradingHistory[]),ROWS(_TradingHistory[]),B21),0,IF(B21&gt;ROWS(_TradingHistory[]),ROWS(_TradingHistory[]),B21)-B20,1),"&lt;=0"),"")</f>
        <v/>
      </c>
      <c r="AC21" s="41" t="str">
        <f t="shared" ca="1" si="23"/>
        <v/>
      </c>
      <c r="AD21" s="9" t="str">
        <f t="shared" ca="1" si="24"/>
        <v/>
      </c>
      <c r="AE21" s="16" t="str">
        <f t="shared" ca="1" si="25"/>
        <v/>
      </c>
      <c r="AF21" s="7" t="str">
        <f t="shared" ca="1" si="26"/>
        <v/>
      </c>
      <c r="AG21" s="8" t="str">
        <f t="shared" ca="1" si="27"/>
        <v/>
      </c>
      <c r="AH21" s="15" t="str">
        <f t="shared" ca="1" si="28"/>
        <v/>
      </c>
      <c r="AI21" s="9" t="str">
        <f t="shared" ca="1" si="29"/>
        <v/>
      </c>
      <c r="AJ21" s="7" t="str">
        <f t="shared" ca="1" si="30"/>
        <v/>
      </c>
      <c r="AK21" s="8" t="str">
        <f t="shared" ca="1" si="31"/>
        <v/>
      </c>
      <c r="AL21" s="15" t="str">
        <f t="shared" ca="1" si="32"/>
        <v/>
      </c>
      <c r="AM21" s="31" t="str">
        <f t="shared" ca="1" si="33"/>
        <v/>
      </c>
      <c r="AN21" s="32">
        <f t="shared" ca="1" si="63"/>
        <v>0.90182559720334043</v>
      </c>
      <c r="AO21" s="24">
        <f t="shared" ca="1" si="81"/>
        <v>45020</v>
      </c>
      <c r="AP21" s="21">
        <f t="shared" ca="1" si="35"/>
        <v>5.5555555555555552E-2</v>
      </c>
      <c r="AQ21" s="25">
        <f t="shared" ca="1" si="82"/>
        <v>100</v>
      </c>
      <c r="AR21" s="22">
        <f t="shared" ca="1" si="83"/>
        <v>4.8684210526315788</v>
      </c>
      <c r="AS21" s="25">
        <f t="shared" ca="1" si="84"/>
        <v>9804</v>
      </c>
      <c r="AT21" s="24">
        <f t="shared" ca="1" si="85"/>
        <v>47730</v>
      </c>
      <c r="AU21" s="25">
        <f t="shared" ca="1" si="86"/>
        <v>6</v>
      </c>
      <c r="AV21" s="22">
        <f t="shared" ca="1" si="65"/>
        <v>-5.3984063745019917</v>
      </c>
      <c r="AW21" s="25">
        <f t="shared" ca="1" si="87"/>
        <v>502</v>
      </c>
      <c r="AX21" s="36">
        <f t="shared" ca="1" si="88"/>
        <v>-2710</v>
      </c>
      <c r="AY21" s="35" t="str">
        <f>IF(B21&lt;サマリー!$B$33+100,-BC21/BG21,"")</f>
        <v/>
      </c>
      <c r="AZ21" s="20">
        <f t="shared" ca="1" si="42"/>
        <v>20</v>
      </c>
      <c r="BA21" s="21">
        <f t="shared" ca="1" si="43"/>
        <v>0.83333333333333337</v>
      </c>
      <c r="BB21" s="1">
        <f ca="1">COUNTIFS(OFFSET(_TradingHistory[実現損益],ROWS(_TradingHistory[])-IF(B21&gt;ROWS(_TradingHistory[]),ROWS(_TradingHistory[]),B21),0,IF(B21&gt;ROWS(_TradingHistory[]),ROWS(_TradingHistory[]),B21),1),"&gt;0")</f>
        <v>5</v>
      </c>
      <c r="BC21" s="22">
        <f t="shared" ca="1" si="44"/>
        <v>0.75657894736842102</v>
      </c>
      <c r="BD21" s="1">
        <f ca="1">SUMIFS(OFFSET(_TradingHistory[約定数量],ROWS(_TradingHistory[])-IF(B21&gt;ROWS(_TradingHistory[]),ROWS(_TradingHistory[]),B21),0,IF(B21&gt;ROWS(_TradingHistory[]),ROWS(_TradingHistory[]),B21),1),OFFSET(_TradingHistory[実現損益],ROWS(_TradingHistory[])-IF(B21&gt;ROWS(_TradingHistory[]),ROWS(_TradingHistory[]),B21),0,IF(B21&gt;ROWS(_TradingHistory[]),ROWS(_TradingHistory[]),B21),1),"&gt;0")</f>
        <v>304</v>
      </c>
      <c r="BE21" s="20">
        <f ca="1">SUMIFS(OFFSET(_TradingHistory[実現損益],ROWS(_TradingHistory[])-IF(B21&gt;ROWS(_TradingHistory[]),ROWS(_TradingHistory[]),B21),0,IF(B21&gt;ROWS(_TradingHistory[]),ROWS(_TradingHistory[]),B21)),OFFSET(_TradingHistory[実現損益],ROWS(_TradingHistory[])-IF(B21&gt;ROWS(_TradingHistory[]),ROWS(_TradingHistory[]),B21),0,IF(B21&gt;ROWS(_TradingHistory[]),ROWS(_TradingHistory[]),B21),1),"&gt;0")</f>
        <v>230</v>
      </c>
      <c r="BF21" s="1">
        <f ca="1">COUNTIFS(OFFSET(_TradingHistory[実現損益],ROWS(_TradingHistory[])-IF(B21&gt;ROWS(_TradingHistory[]),ROWS(_TradingHistory[]),B21),0,IF(B21&gt;ROWS(_TradingHistory[]),ROWS(_TradingHistory[]),B21),1),"&lt;=0")</f>
        <v>1</v>
      </c>
      <c r="BG21" s="22">
        <f t="shared" ca="1" si="45"/>
        <v>-105</v>
      </c>
      <c r="BH21" s="23">
        <f ca="1">SUMIFS(OFFSET(_TradingHistory[約定数量],ROWS(_TradingHistory[])-IF(B21&gt;ROWS(_TradingHistory[]),ROWS(_TradingHistory[]),B21),0,IF(B21&gt;ROWS(_TradingHistory[]),ROWS(_TradingHistory[]),B21),1),OFFSET(_TradingHistory[実現損益],ROWS(_TradingHistory[])-IF(B21&gt;ROWS(_TradingHistory[]),ROWS(_TradingHistory[]),B21),0,IF(B21&gt;ROWS(_TradingHistory[]),ROWS(_TradingHistory[]),B21),1),"&lt;=0")</f>
        <v>2</v>
      </c>
      <c r="BI21" s="37">
        <f ca="1">SUMIFS(OFFSET(_TradingHistory[実現損益],ROWS(_TradingHistory[])-IF(B21&gt;ROWS(_TradingHistory[]),ROWS(_TradingHistory[]),B21),0,IF(B21&gt;ROWS(_TradingHistory[]),ROWS(_TradingHistory[]),B21)),OFFSET(_TradingHistory[実現損益],ROWS(_TradingHistory[])-IF(B21&gt;ROWS(_TradingHistory[]),ROWS(_TradingHistory[]),B21),0,IF(B21&gt;ROWS(_TradingHistory[]),ROWS(_TradingHistory[]),B21),1),"&lt;=0")</f>
        <v>-210</v>
      </c>
      <c r="BJ21" s="35" t="str">
        <f t="shared" si="66"/>
        <v/>
      </c>
      <c r="BK21" s="20" t="str">
        <f t="shared" si="67"/>
        <v/>
      </c>
      <c r="BL21" s="21" t="str">
        <f t="shared" si="68"/>
        <v/>
      </c>
      <c r="BM21" s="23" t="str">
        <f t="shared" si="69"/>
        <v/>
      </c>
      <c r="BN21" s="22" t="str">
        <f t="shared" si="70"/>
        <v/>
      </c>
      <c r="BO21" s="25" t="str">
        <f t="shared" si="71"/>
        <v/>
      </c>
      <c r="BP21" s="20" t="str">
        <f t="shared" si="72"/>
        <v/>
      </c>
      <c r="BQ21" s="23" t="str">
        <f t="shared" si="73"/>
        <v/>
      </c>
      <c r="BR21" s="22" t="str">
        <f t="shared" si="74"/>
        <v/>
      </c>
      <c r="BS21" s="23" t="str">
        <f t="shared" si="75"/>
        <v/>
      </c>
      <c r="BT21" s="20" t="str">
        <f t="shared" si="76"/>
        <v/>
      </c>
    </row>
    <row r="22" spans="1:72" x14ac:dyDescent="0.4">
      <c r="A22" s="2" cm="1">
        <f t="array" ref="A22">IF(ROWS(_TradingHistory[])&gt;B22,INDEX(_TradingHistory[約定日],ROWS(_TradingHistory[])-B22,0),WORKDAY(A21,10))</f>
        <v>45954</v>
      </c>
      <c r="B22">
        <v>1900</v>
      </c>
      <c r="C22" s="17">
        <v>0.95</v>
      </c>
      <c r="D22">
        <v>100</v>
      </c>
      <c r="E22">
        <v>5</v>
      </c>
      <c r="F22">
        <v>5</v>
      </c>
      <c r="G22" s="8">
        <f t="shared" si="57"/>
        <v>1</v>
      </c>
      <c r="H22" s="9">
        <f t="shared" si="79"/>
        <v>45000</v>
      </c>
      <c r="I22" s="10">
        <f t="shared" si="58"/>
        <v>0.95</v>
      </c>
      <c r="J22" s="7">
        <f t="shared" si="59"/>
        <v>95</v>
      </c>
      <c r="K22" s="8">
        <f t="shared" si="80"/>
        <v>5</v>
      </c>
      <c r="L22" s="11">
        <f t="shared" si="2"/>
        <v>9500</v>
      </c>
      <c r="M22" s="12">
        <f t="shared" si="3"/>
        <v>47500</v>
      </c>
      <c r="N22" s="7">
        <f t="shared" si="60"/>
        <v>5</v>
      </c>
      <c r="O22" s="8">
        <f t="shared" si="61"/>
        <v>-5</v>
      </c>
      <c r="P22" s="11">
        <f t="shared" si="4"/>
        <v>500</v>
      </c>
      <c r="Q22" s="40">
        <f t="shared" si="5"/>
        <v>-2500</v>
      </c>
      <c r="R22" s="41" t="str">
        <f t="shared" ca="1" si="19"/>
        <v/>
      </c>
      <c r="S22" s="12" t="str">
        <f t="shared" ca="1" si="20"/>
        <v/>
      </c>
      <c r="T22" s="13" t="str">
        <f t="shared" ca="1" si="62"/>
        <v/>
      </c>
      <c r="U22" s="7" t="str">
        <f ca="1">IFERROR(COUNTIFS(OFFSET(_TradingHistory[実現損益],ROWS(_TradingHistory[])-IF(B22&gt;ROWS(_TradingHistory[]),ROWS(_TradingHistory[]),B22),0,IF(B22&gt;ROWS(_TradingHistory[]),ROWS(_TradingHistory[]),B22)-B21,1),"&gt;0"),"")</f>
        <v/>
      </c>
      <c r="V22" s="8" t="str">
        <f t="shared" ca="1" si="21"/>
        <v/>
      </c>
      <c r="W22" s="7" t="str">
        <f ca="1">IFERROR(SUMIFS(OFFSET(_TradingHistory[約定数量],ROWS(_TradingHistory[])-IF(B22&gt;ROWS(_TradingHistory[]),ROWS(_TradingHistory[]),B22),0,IF(B22&gt;ROWS(_TradingHistory[]),ROWS(_TradingHistory[]),B22)-B21,1),OFFSET(_TradingHistory[実現損益],ROWS(_TradingHistory[])-IF(B22&gt;ROWS(_TradingHistory[]),ROWS(_TradingHistory[]),B22),0,IF(B22&gt;ROWS(_TradingHistory[]),ROWS(_TradingHistory[]),B22)-B21,1),"&gt;0"),"")</f>
        <v/>
      </c>
      <c r="X22" s="7" t="str">
        <f ca="1">IFERROR(SUMIFS(OFFSET(_TradingHistory[実現損益],ROWS(_TradingHistory[])-IF(B22&gt;ROWS(_TradingHistory[]),ROWS(_TradingHistory[]),B22),0,IF(B22&gt;ROWS(_TradingHistory[]),ROWS(_TradingHistory[]),B22)-B21),OFFSET(_TradingHistory[実現損益],ROWS(_TradingHistory[])-IF(B22&gt;ROWS(_TradingHistory[]),ROWS(_TradingHistory[]),B22),0,IF(B22&gt;ROWS(_TradingHistory[]),ROWS(_TradingHistory[]),B22)-B21,1),"&gt;0"),"")</f>
        <v/>
      </c>
      <c r="Y22" s="14" t="str">
        <f ca="1">IFERROR(COUNTIFS(OFFSET(_TradingHistory[実現損益],ROWS(_TradingHistory[])-IF(B22&gt;ROWS(_TradingHistory[]),ROWS(_TradingHistory[]),B22),0,IF(B22&gt;ROWS(_TradingHistory[]),ROWS(_TradingHistory[]),B22)-B21,1),"&lt;=0"),"")</f>
        <v/>
      </c>
      <c r="Z22" s="8" t="str">
        <f t="shared" ca="1" si="22"/>
        <v/>
      </c>
      <c r="AA22" s="7" t="str">
        <f ca="1">IFERROR(SUMIFS(OFFSET(_TradingHistory[約定数量],ROWS(_TradingHistory[])-IF(B22&gt;ROWS(_TradingHistory[]),ROWS(_TradingHistory[]),B22),0,IF(B22&gt;ROWS(_TradingHistory[]),ROWS(_TradingHistory[]),B22)-B21,1),OFFSET(_TradingHistory[実現損益],ROWS(_TradingHistory[])-IF(B22&gt;ROWS(_TradingHistory[]),ROWS(_TradingHistory[]),B22),0,IF(B22&gt;ROWS(_TradingHistory[]),ROWS(_TradingHistory[]),B22)-B21,1),"&lt;=0"),"")</f>
        <v/>
      </c>
      <c r="AB22" s="42" t="str">
        <f ca="1">IFERROR(SUMIFS(OFFSET(_TradingHistory[実現損益],ROWS(_TradingHistory[])-IF(B22&gt;ROWS(_TradingHistory[]),ROWS(_TradingHistory[]),B22),0,IF(B22&gt;ROWS(_TradingHistory[]),ROWS(_TradingHistory[]),B22)-B21),OFFSET(_TradingHistory[実現損益],ROWS(_TradingHistory[])-IF(B22&gt;ROWS(_TradingHistory[]),ROWS(_TradingHistory[]),B22),0,IF(B22&gt;ROWS(_TradingHistory[]),ROWS(_TradingHistory[]),B22)-B21,1),"&lt;=0"),"")</f>
        <v/>
      </c>
      <c r="AC22" s="41" t="str">
        <f t="shared" ca="1" si="23"/>
        <v/>
      </c>
      <c r="AD22" s="9" t="str">
        <f t="shared" ca="1" si="24"/>
        <v/>
      </c>
      <c r="AE22" s="16" t="str">
        <f t="shared" ca="1" si="25"/>
        <v/>
      </c>
      <c r="AF22" s="7" t="str">
        <f t="shared" ca="1" si="26"/>
        <v/>
      </c>
      <c r="AG22" s="8" t="str">
        <f t="shared" ca="1" si="27"/>
        <v/>
      </c>
      <c r="AH22" s="15" t="str">
        <f t="shared" ca="1" si="28"/>
        <v/>
      </c>
      <c r="AI22" s="9" t="str">
        <f t="shared" ca="1" si="29"/>
        <v/>
      </c>
      <c r="AJ22" s="7" t="str">
        <f t="shared" ca="1" si="30"/>
        <v/>
      </c>
      <c r="AK22" s="8" t="str">
        <f t="shared" ca="1" si="31"/>
        <v/>
      </c>
      <c r="AL22" s="15" t="str">
        <f t="shared" ca="1" si="32"/>
        <v/>
      </c>
      <c r="AM22" s="31" t="str">
        <f t="shared" ca="1" si="33"/>
        <v/>
      </c>
      <c r="AN22" s="32">
        <f t="shared" ca="1" si="63"/>
        <v>0.90182559720334043</v>
      </c>
      <c r="AO22" s="24">
        <f t="shared" ca="1" si="81"/>
        <v>45020</v>
      </c>
      <c r="AP22" s="21">
        <f t="shared" ca="1" si="35"/>
        <v>5.2631578947368418E-2</v>
      </c>
      <c r="AQ22" s="25">
        <f t="shared" ca="1" si="82"/>
        <v>100</v>
      </c>
      <c r="AR22" s="22">
        <f t="shared" ca="1" si="83"/>
        <v>4.8684210526315788</v>
      </c>
      <c r="AS22" s="25">
        <f t="shared" ca="1" si="84"/>
        <v>9804</v>
      </c>
      <c r="AT22" s="24">
        <f t="shared" ca="1" si="85"/>
        <v>47730</v>
      </c>
      <c r="AU22" s="25">
        <f t="shared" ca="1" si="86"/>
        <v>6</v>
      </c>
      <c r="AV22" s="22">
        <f t="shared" ca="1" si="65"/>
        <v>-5.3984063745019917</v>
      </c>
      <c r="AW22" s="25">
        <f t="shared" ca="1" si="87"/>
        <v>502</v>
      </c>
      <c r="AX22" s="36">
        <f t="shared" ca="1" si="88"/>
        <v>-2710</v>
      </c>
      <c r="AY22" s="35" t="str">
        <f>IF(B22&lt;サマリー!$B$33+100,-BC22/BG22,"")</f>
        <v/>
      </c>
      <c r="AZ22" s="20">
        <f t="shared" ca="1" si="42"/>
        <v>20</v>
      </c>
      <c r="BA22" s="21">
        <f t="shared" ca="1" si="43"/>
        <v>0.83333333333333337</v>
      </c>
      <c r="BB22" s="1">
        <f ca="1">COUNTIFS(OFFSET(_TradingHistory[実現損益],ROWS(_TradingHistory[])-IF(B22&gt;ROWS(_TradingHistory[]),ROWS(_TradingHistory[]),B22),0,IF(B22&gt;ROWS(_TradingHistory[]),ROWS(_TradingHistory[]),B22),1),"&gt;0")</f>
        <v>5</v>
      </c>
      <c r="BC22" s="22">
        <f t="shared" ca="1" si="44"/>
        <v>0.75657894736842102</v>
      </c>
      <c r="BD22" s="1">
        <f ca="1">SUMIFS(OFFSET(_TradingHistory[約定数量],ROWS(_TradingHistory[])-IF(B22&gt;ROWS(_TradingHistory[]),ROWS(_TradingHistory[]),B22),0,IF(B22&gt;ROWS(_TradingHistory[]),ROWS(_TradingHistory[]),B22),1),OFFSET(_TradingHistory[実現損益],ROWS(_TradingHistory[])-IF(B22&gt;ROWS(_TradingHistory[]),ROWS(_TradingHistory[]),B22),0,IF(B22&gt;ROWS(_TradingHistory[]),ROWS(_TradingHistory[]),B22),1),"&gt;0")</f>
        <v>304</v>
      </c>
      <c r="BE22" s="20">
        <f ca="1">SUMIFS(OFFSET(_TradingHistory[実現損益],ROWS(_TradingHistory[])-IF(B22&gt;ROWS(_TradingHistory[]),ROWS(_TradingHistory[]),B22),0,IF(B22&gt;ROWS(_TradingHistory[]),ROWS(_TradingHistory[]),B22)),OFFSET(_TradingHistory[実現損益],ROWS(_TradingHistory[])-IF(B22&gt;ROWS(_TradingHistory[]),ROWS(_TradingHistory[]),B22),0,IF(B22&gt;ROWS(_TradingHistory[]),ROWS(_TradingHistory[]),B22),1),"&gt;0")</f>
        <v>230</v>
      </c>
      <c r="BF22" s="1">
        <f ca="1">COUNTIFS(OFFSET(_TradingHistory[実現損益],ROWS(_TradingHistory[])-IF(B22&gt;ROWS(_TradingHistory[]),ROWS(_TradingHistory[]),B22),0,IF(B22&gt;ROWS(_TradingHistory[]),ROWS(_TradingHistory[]),B22),1),"&lt;=0")</f>
        <v>1</v>
      </c>
      <c r="BG22" s="22">
        <f t="shared" ca="1" si="45"/>
        <v>-105</v>
      </c>
      <c r="BH22" s="23">
        <f ca="1">SUMIFS(OFFSET(_TradingHistory[約定数量],ROWS(_TradingHistory[])-IF(B22&gt;ROWS(_TradingHistory[]),ROWS(_TradingHistory[]),B22),0,IF(B22&gt;ROWS(_TradingHistory[]),ROWS(_TradingHistory[]),B22),1),OFFSET(_TradingHistory[実現損益],ROWS(_TradingHistory[])-IF(B22&gt;ROWS(_TradingHistory[]),ROWS(_TradingHistory[]),B22),0,IF(B22&gt;ROWS(_TradingHistory[]),ROWS(_TradingHistory[]),B22),1),"&lt;=0")</f>
        <v>2</v>
      </c>
      <c r="BI22" s="37">
        <f ca="1">SUMIFS(OFFSET(_TradingHistory[実現損益],ROWS(_TradingHistory[])-IF(B22&gt;ROWS(_TradingHistory[]),ROWS(_TradingHistory[]),B22),0,IF(B22&gt;ROWS(_TradingHistory[]),ROWS(_TradingHistory[]),B22)),OFFSET(_TradingHistory[実現損益],ROWS(_TradingHistory[])-IF(B22&gt;ROWS(_TradingHistory[]),ROWS(_TradingHistory[]),B22),0,IF(B22&gt;ROWS(_TradingHistory[]),ROWS(_TradingHistory[]),B22),1),"&lt;=0")</f>
        <v>-210</v>
      </c>
      <c r="BJ22" s="35" t="str">
        <f t="shared" si="66"/>
        <v/>
      </c>
      <c r="BK22" s="20" t="str">
        <f t="shared" si="67"/>
        <v/>
      </c>
      <c r="BL22" s="21" t="str">
        <f t="shared" si="68"/>
        <v/>
      </c>
      <c r="BM22" s="23" t="str">
        <f t="shared" si="69"/>
        <v/>
      </c>
      <c r="BN22" s="22" t="str">
        <f t="shared" si="70"/>
        <v/>
      </c>
      <c r="BO22" s="25" t="str">
        <f t="shared" si="71"/>
        <v/>
      </c>
      <c r="BP22" s="20" t="str">
        <f t="shared" si="72"/>
        <v/>
      </c>
      <c r="BQ22" s="23" t="str">
        <f t="shared" si="73"/>
        <v/>
      </c>
      <c r="BR22" s="22" t="str">
        <f t="shared" si="74"/>
        <v/>
      </c>
      <c r="BS22" s="23" t="str">
        <f t="shared" si="75"/>
        <v/>
      </c>
      <c r="BT22" s="20" t="str">
        <f t="shared" si="76"/>
        <v/>
      </c>
    </row>
    <row r="23" spans="1:72" x14ac:dyDescent="0.4">
      <c r="A23" s="2" cm="1">
        <f t="array" ref="A23">IF(ROWS(_TradingHistory[])&gt;B23,INDEX(_TradingHistory[約定日],ROWS(_TradingHistory[])-B23,0),WORKDAY(A22,10))</f>
        <v>45968</v>
      </c>
      <c r="B23">
        <v>2000</v>
      </c>
      <c r="C23" s="17">
        <v>0.95</v>
      </c>
      <c r="D23">
        <v>100</v>
      </c>
      <c r="E23">
        <v>5</v>
      </c>
      <c r="F23">
        <v>5</v>
      </c>
      <c r="G23" s="8">
        <f t="shared" si="57"/>
        <v>1</v>
      </c>
      <c r="H23" s="9">
        <f t="shared" si="79"/>
        <v>45000</v>
      </c>
      <c r="I23" s="10">
        <f t="shared" si="58"/>
        <v>0.95</v>
      </c>
      <c r="J23" s="7">
        <f t="shared" si="59"/>
        <v>95</v>
      </c>
      <c r="K23" s="8">
        <f t="shared" si="80"/>
        <v>5</v>
      </c>
      <c r="L23" s="11">
        <f t="shared" si="2"/>
        <v>9500</v>
      </c>
      <c r="M23" s="12">
        <f t="shared" si="3"/>
        <v>47500</v>
      </c>
      <c r="N23" s="7">
        <f t="shared" si="60"/>
        <v>5</v>
      </c>
      <c r="O23" s="8">
        <f t="shared" si="61"/>
        <v>-5</v>
      </c>
      <c r="P23" s="11">
        <f t="shared" si="4"/>
        <v>500</v>
      </c>
      <c r="Q23" s="40">
        <f t="shared" si="5"/>
        <v>-2500</v>
      </c>
      <c r="R23" s="41" t="str">
        <f t="shared" ca="1" si="19"/>
        <v/>
      </c>
      <c r="S23" s="12" t="str">
        <f t="shared" ca="1" si="20"/>
        <v/>
      </c>
      <c r="T23" s="13" t="str">
        <f t="shared" ca="1" si="62"/>
        <v/>
      </c>
      <c r="U23" s="7" t="str">
        <f ca="1">IFERROR(COUNTIFS(OFFSET(_TradingHistory[実現損益],ROWS(_TradingHistory[])-IF(B23&gt;ROWS(_TradingHistory[]),ROWS(_TradingHistory[]),B23),0,IF(B23&gt;ROWS(_TradingHistory[]),ROWS(_TradingHistory[]),B23)-B22,1),"&gt;0"),"")</f>
        <v/>
      </c>
      <c r="V23" s="8" t="str">
        <f t="shared" ca="1" si="21"/>
        <v/>
      </c>
      <c r="W23" s="7" t="str">
        <f ca="1">IFERROR(SUMIFS(OFFSET(_TradingHistory[約定数量],ROWS(_TradingHistory[])-IF(B23&gt;ROWS(_TradingHistory[]),ROWS(_TradingHistory[]),B23),0,IF(B23&gt;ROWS(_TradingHistory[]),ROWS(_TradingHistory[]),B23)-B22,1),OFFSET(_TradingHistory[実現損益],ROWS(_TradingHistory[])-IF(B23&gt;ROWS(_TradingHistory[]),ROWS(_TradingHistory[]),B23),0,IF(B23&gt;ROWS(_TradingHistory[]),ROWS(_TradingHistory[]),B23)-B22,1),"&gt;0"),"")</f>
        <v/>
      </c>
      <c r="X23" s="7" t="str">
        <f ca="1">IFERROR(SUMIFS(OFFSET(_TradingHistory[実現損益],ROWS(_TradingHistory[])-IF(B23&gt;ROWS(_TradingHistory[]),ROWS(_TradingHistory[]),B23),0,IF(B23&gt;ROWS(_TradingHistory[]),ROWS(_TradingHistory[]),B23)-B22),OFFSET(_TradingHistory[実現損益],ROWS(_TradingHistory[])-IF(B23&gt;ROWS(_TradingHistory[]),ROWS(_TradingHistory[]),B23),0,IF(B23&gt;ROWS(_TradingHistory[]),ROWS(_TradingHistory[]),B23)-B22,1),"&gt;0"),"")</f>
        <v/>
      </c>
      <c r="Y23" s="14" t="str">
        <f ca="1">IFERROR(COUNTIFS(OFFSET(_TradingHistory[実現損益],ROWS(_TradingHistory[])-IF(B23&gt;ROWS(_TradingHistory[]),ROWS(_TradingHistory[]),B23),0,IF(B23&gt;ROWS(_TradingHistory[]),ROWS(_TradingHistory[]),B23)-B22,1),"&lt;=0"),"")</f>
        <v/>
      </c>
      <c r="Z23" s="8" t="str">
        <f t="shared" ca="1" si="22"/>
        <v/>
      </c>
      <c r="AA23" s="7" t="str">
        <f ca="1">IFERROR(SUMIFS(OFFSET(_TradingHistory[約定数量],ROWS(_TradingHistory[])-IF(B23&gt;ROWS(_TradingHistory[]),ROWS(_TradingHistory[]),B23),0,IF(B23&gt;ROWS(_TradingHistory[]),ROWS(_TradingHistory[]),B23)-B22,1),OFFSET(_TradingHistory[実現損益],ROWS(_TradingHistory[])-IF(B23&gt;ROWS(_TradingHistory[]),ROWS(_TradingHistory[]),B23),0,IF(B23&gt;ROWS(_TradingHistory[]),ROWS(_TradingHistory[]),B23)-B22,1),"&lt;=0"),"")</f>
        <v/>
      </c>
      <c r="AB23" s="42" t="str">
        <f ca="1">IFERROR(SUMIFS(OFFSET(_TradingHistory[実現損益],ROWS(_TradingHistory[])-IF(B23&gt;ROWS(_TradingHistory[]),ROWS(_TradingHistory[]),B23),0,IF(B23&gt;ROWS(_TradingHistory[]),ROWS(_TradingHistory[]),B23)-B22),OFFSET(_TradingHistory[実現損益],ROWS(_TradingHistory[])-IF(B23&gt;ROWS(_TradingHistory[]),ROWS(_TradingHistory[]),B23),0,IF(B23&gt;ROWS(_TradingHistory[]),ROWS(_TradingHistory[]),B23)-B22,1),"&lt;=0"),"")</f>
        <v/>
      </c>
      <c r="AC23" s="41" t="str">
        <f t="shared" ca="1" si="23"/>
        <v/>
      </c>
      <c r="AD23" s="9" t="str">
        <f t="shared" ca="1" si="24"/>
        <v/>
      </c>
      <c r="AE23" s="16" t="str">
        <f t="shared" ca="1" si="25"/>
        <v/>
      </c>
      <c r="AF23" s="7" t="str">
        <f t="shared" ca="1" si="26"/>
        <v/>
      </c>
      <c r="AG23" s="8" t="str">
        <f t="shared" ca="1" si="27"/>
        <v/>
      </c>
      <c r="AH23" s="15" t="str">
        <f t="shared" ca="1" si="28"/>
        <v/>
      </c>
      <c r="AI23" s="9" t="str">
        <f t="shared" ca="1" si="29"/>
        <v/>
      </c>
      <c r="AJ23" s="7" t="str">
        <f t="shared" ca="1" si="30"/>
        <v/>
      </c>
      <c r="AK23" s="8" t="str">
        <f t="shared" ca="1" si="31"/>
        <v/>
      </c>
      <c r="AL23" s="15" t="str">
        <f t="shared" ca="1" si="32"/>
        <v/>
      </c>
      <c r="AM23" s="31" t="str">
        <f t="shared" ca="1" si="33"/>
        <v/>
      </c>
      <c r="AN23" s="32">
        <f t="shared" ca="1" si="63"/>
        <v>0.90182559720334043</v>
      </c>
      <c r="AO23" s="24">
        <f t="shared" ca="1" si="81"/>
        <v>45020</v>
      </c>
      <c r="AP23" s="21">
        <f t="shared" ca="1" si="35"/>
        <v>0.05</v>
      </c>
      <c r="AQ23" s="25">
        <f t="shared" ca="1" si="82"/>
        <v>100</v>
      </c>
      <c r="AR23" s="22">
        <f t="shared" ca="1" si="83"/>
        <v>4.8684210526315788</v>
      </c>
      <c r="AS23" s="25">
        <f t="shared" ca="1" si="84"/>
        <v>9804</v>
      </c>
      <c r="AT23" s="24">
        <f t="shared" ca="1" si="85"/>
        <v>47730</v>
      </c>
      <c r="AU23" s="25">
        <f t="shared" ca="1" si="86"/>
        <v>6</v>
      </c>
      <c r="AV23" s="22">
        <f t="shared" ca="1" si="65"/>
        <v>-5.3984063745019917</v>
      </c>
      <c r="AW23" s="25">
        <f t="shared" ca="1" si="87"/>
        <v>502</v>
      </c>
      <c r="AX23" s="36">
        <f t="shared" ca="1" si="88"/>
        <v>-2710</v>
      </c>
      <c r="AY23" s="35" t="str">
        <f>IF(B23&lt;サマリー!$B$33+100,-BC23/BG23,"")</f>
        <v/>
      </c>
      <c r="AZ23" s="20">
        <f t="shared" ca="1" si="42"/>
        <v>20</v>
      </c>
      <c r="BA23" s="21">
        <f t="shared" ca="1" si="43"/>
        <v>0.83333333333333337</v>
      </c>
      <c r="BB23" s="1">
        <f ca="1">COUNTIFS(OFFSET(_TradingHistory[実現損益],ROWS(_TradingHistory[])-IF(B23&gt;ROWS(_TradingHistory[]),ROWS(_TradingHistory[]),B23),0,IF(B23&gt;ROWS(_TradingHistory[]),ROWS(_TradingHistory[]),B23),1),"&gt;0")</f>
        <v>5</v>
      </c>
      <c r="BC23" s="22">
        <f t="shared" ca="1" si="44"/>
        <v>0.75657894736842102</v>
      </c>
      <c r="BD23" s="1">
        <f ca="1">SUMIFS(OFFSET(_TradingHistory[約定数量],ROWS(_TradingHistory[])-IF(B23&gt;ROWS(_TradingHistory[]),ROWS(_TradingHistory[]),B23),0,IF(B23&gt;ROWS(_TradingHistory[]),ROWS(_TradingHistory[]),B23),1),OFFSET(_TradingHistory[実現損益],ROWS(_TradingHistory[])-IF(B23&gt;ROWS(_TradingHistory[]),ROWS(_TradingHistory[]),B23),0,IF(B23&gt;ROWS(_TradingHistory[]),ROWS(_TradingHistory[]),B23),1),"&gt;0")</f>
        <v>304</v>
      </c>
      <c r="BE23" s="20">
        <f ca="1">SUMIFS(OFFSET(_TradingHistory[実現損益],ROWS(_TradingHistory[])-IF(B23&gt;ROWS(_TradingHistory[]),ROWS(_TradingHistory[]),B23),0,IF(B23&gt;ROWS(_TradingHistory[]),ROWS(_TradingHistory[]),B23)),OFFSET(_TradingHistory[実現損益],ROWS(_TradingHistory[])-IF(B23&gt;ROWS(_TradingHistory[]),ROWS(_TradingHistory[]),B23),0,IF(B23&gt;ROWS(_TradingHistory[]),ROWS(_TradingHistory[]),B23),1),"&gt;0")</f>
        <v>230</v>
      </c>
      <c r="BF23" s="1">
        <f ca="1">COUNTIFS(OFFSET(_TradingHistory[実現損益],ROWS(_TradingHistory[])-IF(B23&gt;ROWS(_TradingHistory[]),ROWS(_TradingHistory[]),B23),0,IF(B23&gt;ROWS(_TradingHistory[]),ROWS(_TradingHistory[]),B23),1),"&lt;=0")</f>
        <v>1</v>
      </c>
      <c r="BG23" s="22">
        <f t="shared" ca="1" si="45"/>
        <v>-105</v>
      </c>
      <c r="BH23" s="23">
        <f ca="1">SUMIFS(OFFSET(_TradingHistory[約定数量],ROWS(_TradingHistory[])-IF(B23&gt;ROWS(_TradingHistory[]),ROWS(_TradingHistory[]),B23),0,IF(B23&gt;ROWS(_TradingHistory[]),ROWS(_TradingHistory[]),B23),1),OFFSET(_TradingHistory[実現損益],ROWS(_TradingHistory[])-IF(B23&gt;ROWS(_TradingHistory[]),ROWS(_TradingHistory[]),B23),0,IF(B23&gt;ROWS(_TradingHistory[]),ROWS(_TradingHistory[]),B23),1),"&lt;=0")</f>
        <v>2</v>
      </c>
      <c r="BI23" s="37">
        <f ca="1">SUMIFS(OFFSET(_TradingHistory[実現損益],ROWS(_TradingHistory[])-IF(B23&gt;ROWS(_TradingHistory[]),ROWS(_TradingHistory[]),B23),0,IF(B23&gt;ROWS(_TradingHistory[]),ROWS(_TradingHistory[]),B23)),OFFSET(_TradingHistory[実現損益],ROWS(_TradingHistory[])-IF(B23&gt;ROWS(_TradingHistory[]),ROWS(_TradingHistory[]),B23),0,IF(B23&gt;ROWS(_TradingHistory[]),ROWS(_TradingHistory[]),B23),1),"&lt;=0")</f>
        <v>-210</v>
      </c>
      <c r="BJ23" s="35" t="str">
        <f t="shared" si="66"/>
        <v/>
      </c>
      <c r="BK23" s="20" t="str">
        <f t="shared" si="67"/>
        <v/>
      </c>
      <c r="BL23" s="21" t="str">
        <f t="shared" si="68"/>
        <v/>
      </c>
      <c r="BM23" s="23" t="str">
        <f t="shared" si="69"/>
        <v/>
      </c>
      <c r="BN23" s="22" t="str">
        <f t="shared" si="70"/>
        <v/>
      </c>
      <c r="BO23" s="25" t="str">
        <f t="shared" si="71"/>
        <v/>
      </c>
      <c r="BP23" s="20" t="str">
        <f t="shared" si="72"/>
        <v/>
      </c>
      <c r="BQ23" s="23" t="str">
        <f t="shared" si="73"/>
        <v/>
      </c>
      <c r="BR23" s="22" t="str">
        <f t="shared" si="74"/>
        <v/>
      </c>
      <c r="BS23" s="23" t="str">
        <f t="shared" si="75"/>
        <v/>
      </c>
      <c r="BT23" s="20" t="str">
        <f t="shared" si="76"/>
        <v/>
      </c>
    </row>
    <row r="24" spans="1:72" x14ac:dyDescent="0.4">
      <c r="A24" s="2" cm="1">
        <f t="array" ref="A24">IF(ROWS(_TradingHistory[])&gt;B24,INDEX(_TradingHistory[約定日],ROWS(_TradingHistory[])-B24,0),WORKDAY(A23,10))</f>
        <v>45982</v>
      </c>
      <c r="B24">
        <v>2100</v>
      </c>
      <c r="C24" s="17">
        <v>0.95</v>
      </c>
      <c r="D24">
        <v>100</v>
      </c>
      <c r="E24">
        <v>5</v>
      </c>
      <c r="F24">
        <v>5</v>
      </c>
      <c r="G24" s="8">
        <f t="shared" si="57"/>
        <v>1</v>
      </c>
      <c r="H24" s="9">
        <f t="shared" ref="H24:H87" si="89">M24+Q24</f>
        <v>45000</v>
      </c>
      <c r="I24" s="10">
        <f t="shared" si="58"/>
        <v>0.95</v>
      </c>
      <c r="J24" s="7">
        <f t="shared" si="59"/>
        <v>95</v>
      </c>
      <c r="K24" s="8">
        <f t="shared" ref="K24:K87" si="90">M24/L24</f>
        <v>5</v>
      </c>
      <c r="L24" s="11">
        <f t="shared" si="2"/>
        <v>9500</v>
      </c>
      <c r="M24" s="12">
        <f t="shared" si="3"/>
        <v>47500</v>
      </c>
      <c r="N24" s="7">
        <f t="shared" si="60"/>
        <v>5</v>
      </c>
      <c r="O24" s="8">
        <f t="shared" si="61"/>
        <v>-5</v>
      </c>
      <c r="P24" s="11">
        <f t="shared" si="4"/>
        <v>500</v>
      </c>
      <c r="Q24" s="40">
        <f t="shared" si="5"/>
        <v>-2500</v>
      </c>
      <c r="R24" s="41" t="str">
        <f t="shared" ca="1" si="19"/>
        <v/>
      </c>
      <c r="S24" s="12" t="str">
        <f t="shared" ca="1" si="20"/>
        <v/>
      </c>
      <c r="T24" s="13" t="str">
        <f t="shared" ca="1" si="62"/>
        <v/>
      </c>
      <c r="U24" s="7" t="str">
        <f ca="1">IFERROR(COUNTIFS(OFFSET(_TradingHistory[実現損益],ROWS(_TradingHistory[])-IF(B24&gt;ROWS(_TradingHistory[]),ROWS(_TradingHistory[]),B24),0,IF(B24&gt;ROWS(_TradingHistory[]),ROWS(_TradingHistory[]),B24)-B23,1),"&gt;0"),"")</f>
        <v/>
      </c>
      <c r="V24" s="8" t="str">
        <f t="shared" ca="1" si="21"/>
        <v/>
      </c>
      <c r="W24" s="7" t="str">
        <f ca="1">IFERROR(SUMIFS(OFFSET(_TradingHistory[約定数量],ROWS(_TradingHistory[])-IF(B24&gt;ROWS(_TradingHistory[]),ROWS(_TradingHistory[]),B24),0,IF(B24&gt;ROWS(_TradingHistory[]),ROWS(_TradingHistory[]),B24)-B23,1),OFFSET(_TradingHistory[実現損益],ROWS(_TradingHistory[])-IF(B24&gt;ROWS(_TradingHistory[]),ROWS(_TradingHistory[]),B24),0,IF(B24&gt;ROWS(_TradingHistory[]),ROWS(_TradingHistory[]),B24)-B23,1),"&gt;0"),"")</f>
        <v/>
      </c>
      <c r="X24" s="7" t="str">
        <f ca="1">IFERROR(SUMIFS(OFFSET(_TradingHistory[実現損益],ROWS(_TradingHistory[])-IF(B24&gt;ROWS(_TradingHistory[]),ROWS(_TradingHistory[]),B24),0,IF(B24&gt;ROWS(_TradingHistory[]),ROWS(_TradingHistory[]),B24)-B23),OFFSET(_TradingHistory[実現損益],ROWS(_TradingHistory[])-IF(B24&gt;ROWS(_TradingHistory[]),ROWS(_TradingHistory[]),B24),0,IF(B24&gt;ROWS(_TradingHistory[]),ROWS(_TradingHistory[]),B24)-B23,1),"&gt;0"),"")</f>
        <v/>
      </c>
      <c r="Y24" s="14" t="str">
        <f ca="1">IFERROR(COUNTIFS(OFFSET(_TradingHistory[実現損益],ROWS(_TradingHistory[])-IF(B24&gt;ROWS(_TradingHistory[]),ROWS(_TradingHistory[]),B24),0,IF(B24&gt;ROWS(_TradingHistory[]),ROWS(_TradingHistory[]),B24)-B23,1),"&lt;=0"),"")</f>
        <v/>
      </c>
      <c r="Z24" s="8" t="str">
        <f t="shared" ca="1" si="22"/>
        <v/>
      </c>
      <c r="AA24" s="7" t="str">
        <f ca="1">IFERROR(SUMIFS(OFFSET(_TradingHistory[約定数量],ROWS(_TradingHistory[])-IF(B24&gt;ROWS(_TradingHistory[]),ROWS(_TradingHistory[]),B24),0,IF(B24&gt;ROWS(_TradingHistory[]),ROWS(_TradingHistory[]),B24)-B23,1),OFFSET(_TradingHistory[実現損益],ROWS(_TradingHistory[])-IF(B24&gt;ROWS(_TradingHistory[]),ROWS(_TradingHistory[]),B24),0,IF(B24&gt;ROWS(_TradingHistory[]),ROWS(_TradingHistory[]),B24)-B23,1),"&lt;=0"),"")</f>
        <v/>
      </c>
      <c r="AB24" s="42" t="str">
        <f ca="1">IFERROR(SUMIFS(OFFSET(_TradingHistory[実現損益],ROWS(_TradingHistory[])-IF(B24&gt;ROWS(_TradingHistory[]),ROWS(_TradingHistory[]),B24),0,IF(B24&gt;ROWS(_TradingHistory[]),ROWS(_TradingHistory[]),B24)-B23),OFFSET(_TradingHistory[実現損益],ROWS(_TradingHistory[])-IF(B24&gt;ROWS(_TradingHistory[]),ROWS(_TradingHistory[]),B24),0,IF(B24&gt;ROWS(_TradingHistory[]),ROWS(_TradingHistory[]),B24)-B23,1),"&lt;=0"),"")</f>
        <v/>
      </c>
      <c r="AC24" s="41" t="str">
        <f t="shared" ca="1" si="23"/>
        <v/>
      </c>
      <c r="AD24" s="9" t="str">
        <f t="shared" ca="1" si="24"/>
        <v/>
      </c>
      <c r="AE24" s="16" t="str">
        <f t="shared" ca="1" si="25"/>
        <v/>
      </c>
      <c r="AF24" s="7" t="str">
        <f t="shared" ca="1" si="26"/>
        <v/>
      </c>
      <c r="AG24" s="8" t="str">
        <f t="shared" ca="1" si="27"/>
        <v/>
      </c>
      <c r="AH24" s="15" t="str">
        <f t="shared" ca="1" si="28"/>
        <v/>
      </c>
      <c r="AI24" s="9" t="str">
        <f t="shared" ca="1" si="29"/>
        <v/>
      </c>
      <c r="AJ24" s="7" t="str">
        <f t="shared" ca="1" si="30"/>
        <v/>
      </c>
      <c r="AK24" s="8" t="str">
        <f t="shared" ca="1" si="31"/>
        <v/>
      </c>
      <c r="AL24" s="15" t="str">
        <f t="shared" ca="1" si="32"/>
        <v/>
      </c>
      <c r="AM24" s="31" t="str">
        <f t="shared" ca="1" si="33"/>
        <v/>
      </c>
      <c r="AN24" s="32">
        <f t="shared" ca="1" si="63"/>
        <v>0.90182559720334043</v>
      </c>
      <c r="AO24" s="24">
        <f t="shared" ca="1" si="81"/>
        <v>45020</v>
      </c>
      <c r="AP24" s="21">
        <f t="shared" ca="1" si="35"/>
        <v>4.7619047619047616E-2</v>
      </c>
      <c r="AQ24" s="25">
        <f t="shared" ca="1" si="82"/>
        <v>100</v>
      </c>
      <c r="AR24" s="22">
        <f t="shared" ref="AR24:AR87" ca="1" si="91">AT24/AS24</f>
        <v>4.8684210526315788</v>
      </c>
      <c r="AS24" s="25">
        <f t="shared" ca="1" si="84"/>
        <v>9804</v>
      </c>
      <c r="AT24" s="24">
        <f t="shared" ca="1" si="85"/>
        <v>47730</v>
      </c>
      <c r="AU24" s="25">
        <f t="shared" ca="1" si="86"/>
        <v>6</v>
      </c>
      <c r="AV24" s="22">
        <f t="shared" ca="1" si="65"/>
        <v>-5.3984063745019917</v>
      </c>
      <c r="AW24" s="25">
        <f t="shared" ca="1" si="87"/>
        <v>502</v>
      </c>
      <c r="AX24" s="36">
        <f t="shared" ca="1" si="88"/>
        <v>-2710</v>
      </c>
      <c r="AY24" s="35" t="str">
        <f>IF(B24&lt;サマリー!$B$33+100,-BC24/BG24,"")</f>
        <v/>
      </c>
      <c r="AZ24" s="20">
        <f t="shared" ca="1" si="42"/>
        <v>20</v>
      </c>
      <c r="BA24" s="21">
        <f t="shared" ca="1" si="43"/>
        <v>0.83333333333333337</v>
      </c>
      <c r="BB24" s="1">
        <f ca="1">COUNTIFS(OFFSET(_TradingHistory[実現損益],ROWS(_TradingHistory[])-IF(B24&gt;ROWS(_TradingHistory[]),ROWS(_TradingHistory[]),B24),0,IF(B24&gt;ROWS(_TradingHistory[]),ROWS(_TradingHistory[]),B24),1),"&gt;0")</f>
        <v>5</v>
      </c>
      <c r="BC24" s="22">
        <f t="shared" ca="1" si="44"/>
        <v>0.75657894736842102</v>
      </c>
      <c r="BD24" s="1">
        <f ca="1">SUMIFS(OFFSET(_TradingHistory[約定数量],ROWS(_TradingHistory[])-IF(B24&gt;ROWS(_TradingHistory[]),ROWS(_TradingHistory[]),B24),0,IF(B24&gt;ROWS(_TradingHistory[]),ROWS(_TradingHistory[]),B24),1),OFFSET(_TradingHistory[実現損益],ROWS(_TradingHistory[])-IF(B24&gt;ROWS(_TradingHistory[]),ROWS(_TradingHistory[]),B24),0,IF(B24&gt;ROWS(_TradingHistory[]),ROWS(_TradingHistory[]),B24),1),"&gt;0")</f>
        <v>304</v>
      </c>
      <c r="BE24" s="20">
        <f ca="1">SUMIFS(OFFSET(_TradingHistory[実現損益],ROWS(_TradingHistory[])-IF(B24&gt;ROWS(_TradingHistory[]),ROWS(_TradingHistory[]),B24),0,IF(B24&gt;ROWS(_TradingHistory[]),ROWS(_TradingHistory[]),B24)),OFFSET(_TradingHistory[実現損益],ROWS(_TradingHistory[])-IF(B24&gt;ROWS(_TradingHistory[]),ROWS(_TradingHistory[]),B24),0,IF(B24&gt;ROWS(_TradingHistory[]),ROWS(_TradingHistory[]),B24),1),"&gt;0")</f>
        <v>230</v>
      </c>
      <c r="BF24" s="1">
        <f ca="1">COUNTIFS(OFFSET(_TradingHistory[実現損益],ROWS(_TradingHistory[])-IF(B24&gt;ROWS(_TradingHistory[]),ROWS(_TradingHistory[]),B24),0,IF(B24&gt;ROWS(_TradingHistory[]),ROWS(_TradingHistory[]),B24),1),"&lt;=0")</f>
        <v>1</v>
      </c>
      <c r="BG24" s="22">
        <f t="shared" ca="1" si="45"/>
        <v>-105</v>
      </c>
      <c r="BH24" s="23">
        <f ca="1">SUMIFS(OFFSET(_TradingHistory[約定数量],ROWS(_TradingHistory[])-IF(B24&gt;ROWS(_TradingHistory[]),ROWS(_TradingHistory[]),B24),0,IF(B24&gt;ROWS(_TradingHistory[]),ROWS(_TradingHistory[]),B24),1),OFFSET(_TradingHistory[実現損益],ROWS(_TradingHistory[])-IF(B24&gt;ROWS(_TradingHistory[]),ROWS(_TradingHistory[]),B24),0,IF(B24&gt;ROWS(_TradingHistory[]),ROWS(_TradingHistory[]),B24),1),"&lt;=0")</f>
        <v>2</v>
      </c>
      <c r="BI24" s="37">
        <f ca="1">SUMIFS(OFFSET(_TradingHistory[実現損益],ROWS(_TradingHistory[])-IF(B24&gt;ROWS(_TradingHistory[]),ROWS(_TradingHistory[]),B24),0,IF(B24&gt;ROWS(_TradingHistory[]),ROWS(_TradingHistory[]),B24)),OFFSET(_TradingHistory[実現損益],ROWS(_TradingHistory[])-IF(B24&gt;ROWS(_TradingHistory[]),ROWS(_TradingHistory[]),B24),0,IF(B24&gt;ROWS(_TradingHistory[]),ROWS(_TradingHistory[]),B24),1),"&lt;=0")</f>
        <v>-210</v>
      </c>
      <c r="BJ24" s="35" t="str">
        <f t="shared" si="66"/>
        <v/>
      </c>
      <c r="BK24" s="20" t="str">
        <f t="shared" si="67"/>
        <v/>
      </c>
      <c r="BL24" s="21" t="str">
        <f t="shared" si="68"/>
        <v/>
      </c>
      <c r="BM24" s="23" t="str">
        <f t="shared" si="69"/>
        <v/>
      </c>
      <c r="BN24" s="22" t="str">
        <f t="shared" si="70"/>
        <v/>
      </c>
      <c r="BO24" s="25" t="str">
        <f t="shared" si="71"/>
        <v/>
      </c>
      <c r="BP24" s="20" t="str">
        <f t="shared" si="72"/>
        <v/>
      </c>
      <c r="BQ24" s="23" t="str">
        <f t="shared" si="73"/>
        <v/>
      </c>
      <c r="BR24" s="22" t="str">
        <f t="shared" si="74"/>
        <v/>
      </c>
      <c r="BS24" s="23" t="str">
        <f t="shared" si="75"/>
        <v/>
      </c>
      <c r="BT24" s="20" t="str">
        <f t="shared" si="76"/>
        <v/>
      </c>
    </row>
    <row r="25" spans="1:72" x14ac:dyDescent="0.4">
      <c r="A25" s="2" cm="1">
        <f t="array" ref="A25">IF(ROWS(_TradingHistory[])&gt;B25,INDEX(_TradingHistory[約定日],ROWS(_TradingHistory[])-B25,0),WORKDAY(A24,10))</f>
        <v>45996</v>
      </c>
      <c r="B25">
        <v>2200</v>
      </c>
      <c r="C25" s="17">
        <v>0.95</v>
      </c>
      <c r="D25">
        <v>100</v>
      </c>
      <c r="E25">
        <v>5</v>
      </c>
      <c r="F25">
        <v>5</v>
      </c>
      <c r="G25" s="8">
        <f t="shared" si="57"/>
        <v>1</v>
      </c>
      <c r="H25" s="9">
        <f t="shared" si="89"/>
        <v>45000</v>
      </c>
      <c r="I25" s="10">
        <f t="shared" si="58"/>
        <v>0.95</v>
      </c>
      <c r="J25" s="7">
        <f t="shared" si="59"/>
        <v>95</v>
      </c>
      <c r="K25" s="8">
        <f t="shared" si="90"/>
        <v>5</v>
      </c>
      <c r="L25" s="11">
        <f t="shared" si="2"/>
        <v>9500</v>
      </c>
      <c r="M25" s="12">
        <f t="shared" si="3"/>
        <v>47500</v>
      </c>
      <c r="N25" s="7">
        <f t="shared" si="60"/>
        <v>5</v>
      </c>
      <c r="O25" s="8">
        <f t="shared" si="61"/>
        <v>-5</v>
      </c>
      <c r="P25" s="11">
        <f t="shared" si="4"/>
        <v>500</v>
      </c>
      <c r="Q25" s="40">
        <f t="shared" si="5"/>
        <v>-2500</v>
      </c>
      <c r="R25" s="41" t="str">
        <f t="shared" ca="1" si="19"/>
        <v/>
      </c>
      <c r="S25" s="12" t="str">
        <f t="shared" ca="1" si="20"/>
        <v/>
      </c>
      <c r="T25" s="13" t="str">
        <f t="shared" ca="1" si="62"/>
        <v/>
      </c>
      <c r="U25" s="7" t="str">
        <f ca="1">IFERROR(COUNTIFS(OFFSET(_TradingHistory[実現損益],ROWS(_TradingHistory[])-IF(B25&gt;ROWS(_TradingHistory[]),ROWS(_TradingHistory[]),B25),0,IF(B25&gt;ROWS(_TradingHistory[]),ROWS(_TradingHistory[]),B25)-B24,1),"&gt;0"),"")</f>
        <v/>
      </c>
      <c r="V25" s="8" t="str">
        <f t="shared" ca="1" si="21"/>
        <v/>
      </c>
      <c r="W25" s="7" t="str">
        <f ca="1">IFERROR(SUMIFS(OFFSET(_TradingHistory[約定数量],ROWS(_TradingHistory[])-IF(B25&gt;ROWS(_TradingHistory[]),ROWS(_TradingHistory[]),B25),0,IF(B25&gt;ROWS(_TradingHistory[]),ROWS(_TradingHistory[]),B25)-B24,1),OFFSET(_TradingHistory[実現損益],ROWS(_TradingHistory[])-IF(B25&gt;ROWS(_TradingHistory[]),ROWS(_TradingHistory[]),B25),0,IF(B25&gt;ROWS(_TradingHistory[]),ROWS(_TradingHistory[]),B25)-B24,1),"&gt;0"),"")</f>
        <v/>
      </c>
      <c r="X25" s="7" t="str">
        <f ca="1">IFERROR(SUMIFS(OFFSET(_TradingHistory[実現損益],ROWS(_TradingHistory[])-IF(B25&gt;ROWS(_TradingHistory[]),ROWS(_TradingHistory[]),B25),0,IF(B25&gt;ROWS(_TradingHistory[]),ROWS(_TradingHistory[]),B25)-B24),OFFSET(_TradingHistory[実現損益],ROWS(_TradingHistory[])-IF(B25&gt;ROWS(_TradingHistory[]),ROWS(_TradingHistory[]),B25),0,IF(B25&gt;ROWS(_TradingHistory[]),ROWS(_TradingHistory[]),B25)-B24,1),"&gt;0"),"")</f>
        <v/>
      </c>
      <c r="Y25" s="14" t="str">
        <f ca="1">IFERROR(COUNTIFS(OFFSET(_TradingHistory[実現損益],ROWS(_TradingHistory[])-IF(B25&gt;ROWS(_TradingHistory[]),ROWS(_TradingHistory[]),B25),0,IF(B25&gt;ROWS(_TradingHistory[]),ROWS(_TradingHistory[]),B25)-B24,1),"&lt;=0"),"")</f>
        <v/>
      </c>
      <c r="Z25" s="8" t="str">
        <f t="shared" ca="1" si="22"/>
        <v/>
      </c>
      <c r="AA25" s="7" t="str">
        <f ca="1">IFERROR(SUMIFS(OFFSET(_TradingHistory[約定数量],ROWS(_TradingHistory[])-IF(B25&gt;ROWS(_TradingHistory[]),ROWS(_TradingHistory[]),B25),0,IF(B25&gt;ROWS(_TradingHistory[]),ROWS(_TradingHistory[]),B25)-B24,1),OFFSET(_TradingHistory[実現損益],ROWS(_TradingHistory[])-IF(B25&gt;ROWS(_TradingHistory[]),ROWS(_TradingHistory[]),B25),0,IF(B25&gt;ROWS(_TradingHistory[]),ROWS(_TradingHistory[]),B25)-B24,1),"&lt;=0"),"")</f>
        <v/>
      </c>
      <c r="AB25" s="42" t="str">
        <f ca="1">IFERROR(SUMIFS(OFFSET(_TradingHistory[実現損益],ROWS(_TradingHistory[])-IF(B25&gt;ROWS(_TradingHistory[]),ROWS(_TradingHistory[]),B25),0,IF(B25&gt;ROWS(_TradingHistory[]),ROWS(_TradingHistory[]),B25)-B24),OFFSET(_TradingHistory[実現損益],ROWS(_TradingHistory[])-IF(B25&gt;ROWS(_TradingHistory[]),ROWS(_TradingHistory[]),B25),0,IF(B25&gt;ROWS(_TradingHistory[]),ROWS(_TradingHistory[]),B25)-B24,1),"&lt;=0"),"")</f>
        <v/>
      </c>
      <c r="AC25" s="41" t="str">
        <f t="shared" ca="1" si="23"/>
        <v/>
      </c>
      <c r="AD25" s="9" t="str">
        <f t="shared" ca="1" si="24"/>
        <v/>
      </c>
      <c r="AE25" s="16" t="str">
        <f t="shared" ca="1" si="25"/>
        <v/>
      </c>
      <c r="AF25" s="7" t="str">
        <f t="shared" ca="1" si="26"/>
        <v/>
      </c>
      <c r="AG25" s="8" t="str">
        <f t="shared" ca="1" si="27"/>
        <v/>
      </c>
      <c r="AH25" s="15" t="str">
        <f t="shared" ca="1" si="28"/>
        <v/>
      </c>
      <c r="AI25" s="9" t="str">
        <f t="shared" ca="1" si="29"/>
        <v/>
      </c>
      <c r="AJ25" s="7" t="str">
        <f t="shared" ca="1" si="30"/>
        <v/>
      </c>
      <c r="AK25" s="8" t="str">
        <f t="shared" ca="1" si="31"/>
        <v/>
      </c>
      <c r="AL25" s="15" t="str">
        <f t="shared" ca="1" si="32"/>
        <v/>
      </c>
      <c r="AM25" s="31" t="str">
        <f t="shared" ca="1" si="33"/>
        <v/>
      </c>
      <c r="AN25" s="32">
        <f t="shared" ca="1" si="63"/>
        <v>0.90182559720334043</v>
      </c>
      <c r="AO25" s="24">
        <f t="shared" ca="1" si="81"/>
        <v>45020</v>
      </c>
      <c r="AP25" s="21">
        <f t="shared" ca="1" si="35"/>
        <v>4.5454545454545456E-2</v>
      </c>
      <c r="AQ25" s="25">
        <f t="shared" ca="1" si="82"/>
        <v>100</v>
      </c>
      <c r="AR25" s="22">
        <f t="shared" ca="1" si="91"/>
        <v>4.8684210526315788</v>
      </c>
      <c r="AS25" s="25">
        <f t="shared" ca="1" si="84"/>
        <v>9804</v>
      </c>
      <c r="AT25" s="24">
        <f t="shared" ca="1" si="85"/>
        <v>47730</v>
      </c>
      <c r="AU25" s="25">
        <f t="shared" ca="1" si="86"/>
        <v>6</v>
      </c>
      <c r="AV25" s="22">
        <f t="shared" ca="1" si="65"/>
        <v>-5.3984063745019917</v>
      </c>
      <c r="AW25" s="25">
        <f t="shared" ca="1" si="87"/>
        <v>502</v>
      </c>
      <c r="AX25" s="36">
        <f t="shared" ca="1" si="88"/>
        <v>-2710</v>
      </c>
      <c r="AY25" s="35" t="str">
        <f>IF(B25&lt;サマリー!$B$33+100,-BC25/BG25,"")</f>
        <v/>
      </c>
      <c r="AZ25" s="20">
        <f t="shared" ca="1" si="42"/>
        <v>20</v>
      </c>
      <c r="BA25" s="21">
        <f t="shared" ca="1" si="43"/>
        <v>0.83333333333333337</v>
      </c>
      <c r="BB25" s="1">
        <f ca="1">COUNTIFS(OFFSET(_TradingHistory[実現損益],ROWS(_TradingHistory[])-IF(B25&gt;ROWS(_TradingHistory[]),ROWS(_TradingHistory[]),B25),0,IF(B25&gt;ROWS(_TradingHistory[]),ROWS(_TradingHistory[]),B25),1),"&gt;0")</f>
        <v>5</v>
      </c>
      <c r="BC25" s="22">
        <f t="shared" ca="1" si="44"/>
        <v>0.75657894736842102</v>
      </c>
      <c r="BD25" s="1">
        <f ca="1">SUMIFS(OFFSET(_TradingHistory[約定数量],ROWS(_TradingHistory[])-IF(B25&gt;ROWS(_TradingHistory[]),ROWS(_TradingHistory[]),B25),0,IF(B25&gt;ROWS(_TradingHistory[]),ROWS(_TradingHistory[]),B25),1),OFFSET(_TradingHistory[実現損益],ROWS(_TradingHistory[])-IF(B25&gt;ROWS(_TradingHistory[]),ROWS(_TradingHistory[]),B25),0,IF(B25&gt;ROWS(_TradingHistory[]),ROWS(_TradingHistory[]),B25),1),"&gt;0")</f>
        <v>304</v>
      </c>
      <c r="BE25" s="20">
        <f ca="1">SUMIFS(OFFSET(_TradingHistory[実現損益],ROWS(_TradingHistory[])-IF(B25&gt;ROWS(_TradingHistory[]),ROWS(_TradingHistory[]),B25),0,IF(B25&gt;ROWS(_TradingHistory[]),ROWS(_TradingHistory[]),B25)),OFFSET(_TradingHistory[実現損益],ROWS(_TradingHistory[])-IF(B25&gt;ROWS(_TradingHistory[]),ROWS(_TradingHistory[]),B25),0,IF(B25&gt;ROWS(_TradingHistory[]),ROWS(_TradingHistory[]),B25),1),"&gt;0")</f>
        <v>230</v>
      </c>
      <c r="BF25" s="1">
        <f ca="1">COUNTIFS(OFFSET(_TradingHistory[実現損益],ROWS(_TradingHistory[])-IF(B25&gt;ROWS(_TradingHistory[]),ROWS(_TradingHistory[]),B25),0,IF(B25&gt;ROWS(_TradingHistory[]),ROWS(_TradingHistory[]),B25),1),"&lt;=0")</f>
        <v>1</v>
      </c>
      <c r="BG25" s="22">
        <f t="shared" ca="1" si="45"/>
        <v>-105</v>
      </c>
      <c r="BH25" s="23">
        <f ca="1">SUMIFS(OFFSET(_TradingHistory[約定数量],ROWS(_TradingHistory[])-IF(B25&gt;ROWS(_TradingHistory[]),ROWS(_TradingHistory[]),B25),0,IF(B25&gt;ROWS(_TradingHistory[]),ROWS(_TradingHistory[]),B25),1),OFFSET(_TradingHistory[実現損益],ROWS(_TradingHistory[])-IF(B25&gt;ROWS(_TradingHistory[]),ROWS(_TradingHistory[]),B25),0,IF(B25&gt;ROWS(_TradingHistory[]),ROWS(_TradingHistory[]),B25),1),"&lt;=0")</f>
        <v>2</v>
      </c>
      <c r="BI25" s="37">
        <f ca="1">SUMIFS(OFFSET(_TradingHistory[実現損益],ROWS(_TradingHistory[])-IF(B25&gt;ROWS(_TradingHistory[]),ROWS(_TradingHistory[]),B25),0,IF(B25&gt;ROWS(_TradingHistory[]),ROWS(_TradingHistory[]),B25)),OFFSET(_TradingHistory[実現損益],ROWS(_TradingHistory[])-IF(B25&gt;ROWS(_TradingHistory[]),ROWS(_TradingHistory[]),B25),0,IF(B25&gt;ROWS(_TradingHistory[]),ROWS(_TradingHistory[]),B25),1),"&lt;=0")</f>
        <v>-210</v>
      </c>
      <c r="BJ25" s="35" t="str">
        <f t="shared" si="66"/>
        <v/>
      </c>
      <c r="BK25" s="20" t="str">
        <f t="shared" si="67"/>
        <v/>
      </c>
      <c r="BL25" s="21" t="str">
        <f t="shared" si="68"/>
        <v/>
      </c>
      <c r="BM25" s="23" t="str">
        <f t="shared" si="69"/>
        <v/>
      </c>
      <c r="BN25" s="22" t="str">
        <f t="shared" si="70"/>
        <v/>
      </c>
      <c r="BO25" s="25" t="str">
        <f t="shared" si="71"/>
        <v/>
      </c>
      <c r="BP25" s="20" t="str">
        <f t="shared" si="72"/>
        <v/>
      </c>
      <c r="BQ25" s="23" t="str">
        <f t="shared" si="73"/>
        <v/>
      </c>
      <c r="BR25" s="22" t="str">
        <f t="shared" si="74"/>
        <v/>
      </c>
      <c r="BS25" s="23" t="str">
        <f t="shared" si="75"/>
        <v/>
      </c>
      <c r="BT25" s="20" t="str">
        <f t="shared" si="76"/>
        <v/>
      </c>
    </row>
    <row r="26" spans="1:72" x14ac:dyDescent="0.4">
      <c r="A26" s="2" cm="1">
        <f t="array" ref="A26">IF(ROWS(_TradingHistory[])&gt;B26,INDEX(_TradingHistory[約定日],ROWS(_TradingHistory[])-B26,0),WORKDAY(A25,10))</f>
        <v>46010</v>
      </c>
      <c r="B26">
        <v>2300</v>
      </c>
      <c r="C26" s="17">
        <v>0.95</v>
      </c>
      <c r="D26">
        <v>100</v>
      </c>
      <c r="E26">
        <v>5</v>
      </c>
      <c r="F26">
        <v>5</v>
      </c>
      <c r="G26" s="8">
        <f t="shared" si="57"/>
        <v>1</v>
      </c>
      <c r="H26" s="9">
        <f t="shared" si="89"/>
        <v>45000</v>
      </c>
      <c r="I26" s="10">
        <f t="shared" si="58"/>
        <v>0.95</v>
      </c>
      <c r="J26" s="7">
        <f t="shared" si="59"/>
        <v>95</v>
      </c>
      <c r="K26" s="8">
        <f t="shared" si="90"/>
        <v>5</v>
      </c>
      <c r="L26" s="11">
        <f t="shared" si="2"/>
        <v>9500</v>
      </c>
      <c r="M26" s="12">
        <f t="shared" si="3"/>
        <v>47500</v>
      </c>
      <c r="N26" s="7">
        <f t="shared" si="60"/>
        <v>5</v>
      </c>
      <c r="O26" s="8">
        <f t="shared" si="61"/>
        <v>-5</v>
      </c>
      <c r="P26" s="11">
        <f t="shared" si="4"/>
        <v>500</v>
      </c>
      <c r="Q26" s="40">
        <f t="shared" si="5"/>
        <v>-2500</v>
      </c>
      <c r="R26" s="41" t="str">
        <f t="shared" ca="1" si="19"/>
        <v/>
      </c>
      <c r="S26" s="12" t="str">
        <f t="shared" ca="1" si="20"/>
        <v/>
      </c>
      <c r="T26" s="13" t="str">
        <f t="shared" ca="1" si="62"/>
        <v/>
      </c>
      <c r="U26" s="7" t="str">
        <f ca="1">IFERROR(COUNTIFS(OFFSET(_TradingHistory[実現損益],ROWS(_TradingHistory[])-IF(B26&gt;ROWS(_TradingHistory[]),ROWS(_TradingHistory[]),B26),0,IF(B26&gt;ROWS(_TradingHistory[]),ROWS(_TradingHistory[]),B26)-B25,1),"&gt;0"),"")</f>
        <v/>
      </c>
      <c r="V26" s="8" t="str">
        <f t="shared" ca="1" si="21"/>
        <v/>
      </c>
      <c r="W26" s="7" t="str">
        <f ca="1">IFERROR(SUMIFS(OFFSET(_TradingHistory[約定数量],ROWS(_TradingHistory[])-IF(B26&gt;ROWS(_TradingHistory[]),ROWS(_TradingHistory[]),B26),0,IF(B26&gt;ROWS(_TradingHistory[]),ROWS(_TradingHistory[]),B26)-B25,1),OFFSET(_TradingHistory[実現損益],ROWS(_TradingHistory[])-IF(B26&gt;ROWS(_TradingHistory[]),ROWS(_TradingHistory[]),B26),0,IF(B26&gt;ROWS(_TradingHistory[]),ROWS(_TradingHistory[]),B26)-B25,1),"&gt;0"),"")</f>
        <v/>
      </c>
      <c r="X26" s="7" t="str">
        <f ca="1">IFERROR(SUMIFS(OFFSET(_TradingHistory[実現損益],ROWS(_TradingHistory[])-IF(B26&gt;ROWS(_TradingHistory[]),ROWS(_TradingHistory[]),B26),0,IF(B26&gt;ROWS(_TradingHistory[]),ROWS(_TradingHistory[]),B26)-B25),OFFSET(_TradingHistory[実現損益],ROWS(_TradingHistory[])-IF(B26&gt;ROWS(_TradingHistory[]),ROWS(_TradingHistory[]),B26),0,IF(B26&gt;ROWS(_TradingHistory[]),ROWS(_TradingHistory[]),B26)-B25,1),"&gt;0"),"")</f>
        <v/>
      </c>
      <c r="Y26" s="14" t="str">
        <f ca="1">IFERROR(COUNTIFS(OFFSET(_TradingHistory[実現損益],ROWS(_TradingHistory[])-IF(B26&gt;ROWS(_TradingHistory[]),ROWS(_TradingHistory[]),B26),0,IF(B26&gt;ROWS(_TradingHistory[]),ROWS(_TradingHistory[]),B26)-B25,1),"&lt;=0"),"")</f>
        <v/>
      </c>
      <c r="Z26" s="8" t="str">
        <f t="shared" ca="1" si="22"/>
        <v/>
      </c>
      <c r="AA26" s="7" t="str">
        <f ca="1">IFERROR(SUMIFS(OFFSET(_TradingHistory[約定数量],ROWS(_TradingHistory[])-IF(B26&gt;ROWS(_TradingHistory[]),ROWS(_TradingHistory[]),B26),0,IF(B26&gt;ROWS(_TradingHistory[]),ROWS(_TradingHistory[]),B26)-B25,1),OFFSET(_TradingHistory[実現損益],ROWS(_TradingHistory[])-IF(B26&gt;ROWS(_TradingHistory[]),ROWS(_TradingHistory[]),B26),0,IF(B26&gt;ROWS(_TradingHistory[]),ROWS(_TradingHistory[]),B26)-B25,1),"&lt;=0"),"")</f>
        <v/>
      </c>
      <c r="AB26" s="42" t="str">
        <f ca="1">IFERROR(SUMIFS(OFFSET(_TradingHistory[実現損益],ROWS(_TradingHistory[])-IF(B26&gt;ROWS(_TradingHistory[]),ROWS(_TradingHistory[]),B26),0,IF(B26&gt;ROWS(_TradingHistory[]),ROWS(_TradingHistory[]),B26)-B25),OFFSET(_TradingHistory[実現損益],ROWS(_TradingHistory[])-IF(B26&gt;ROWS(_TradingHistory[]),ROWS(_TradingHistory[]),B26),0,IF(B26&gt;ROWS(_TradingHistory[]),ROWS(_TradingHistory[]),B26)-B25,1),"&lt;=0"),"")</f>
        <v/>
      </c>
      <c r="AC26" s="41" t="str">
        <f t="shared" ca="1" si="23"/>
        <v/>
      </c>
      <c r="AD26" s="9" t="str">
        <f t="shared" ca="1" si="24"/>
        <v/>
      </c>
      <c r="AE26" s="16" t="str">
        <f t="shared" ca="1" si="25"/>
        <v/>
      </c>
      <c r="AF26" s="7" t="str">
        <f t="shared" ca="1" si="26"/>
        <v/>
      </c>
      <c r="AG26" s="8" t="str">
        <f t="shared" ca="1" si="27"/>
        <v/>
      </c>
      <c r="AH26" s="15" t="str">
        <f t="shared" ca="1" si="28"/>
        <v/>
      </c>
      <c r="AI26" s="9" t="str">
        <f t="shared" ca="1" si="29"/>
        <v/>
      </c>
      <c r="AJ26" s="7" t="str">
        <f t="shared" ca="1" si="30"/>
        <v/>
      </c>
      <c r="AK26" s="8" t="str">
        <f t="shared" ca="1" si="31"/>
        <v/>
      </c>
      <c r="AL26" s="15" t="str">
        <f t="shared" ca="1" si="32"/>
        <v/>
      </c>
      <c r="AM26" s="31" t="str">
        <f t="shared" ca="1" si="33"/>
        <v/>
      </c>
      <c r="AN26" s="32">
        <f t="shared" ca="1" si="63"/>
        <v>0.90182559720334043</v>
      </c>
      <c r="AO26" s="24">
        <f t="shared" ca="1" si="81"/>
        <v>45020</v>
      </c>
      <c r="AP26" s="21">
        <f t="shared" ca="1" si="35"/>
        <v>4.3478260869565216E-2</v>
      </c>
      <c r="AQ26" s="25">
        <f t="shared" ca="1" si="82"/>
        <v>100</v>
      </c>
      <c r="AR26" s="22">
        <f t="shared" ca="1" si="91"/>
        <v>4.8684210526315788</v>
      </c>
      <c r="AS26" s="25">
        <f t="shared" ca="1" si="84"/>
        <v>9804</v>
      </c>
      <c r="AT26" s="24">
        <f t="shared" ca="1" si="85"/>
        <v>47730</v>
      </c>
      <c r="AU26" s="25">
        <f t="shared" ca="1" si="86"/>
        <v>6</v>
      </c>
      <c r="AV26" s="22">
        <f t="shared" ca="1" si="65"/>
        <v>-5.3984063745019917</v>
      </c>
      <c r="AW26" s="25">
        <f t="shared" ca="1" si="87"/>
        <v>502</v>
      </c>
      <c r="AX26" s="36">
        <f t="shared" ca="1" si="88"/>
        <v>-2710</v>
      </c>
      <c r="AY26" s="35" t="str">
        <f>IF(B26&lt;サマリー!$B$33+100,-BC26/BG26,"")</f>
        <v/>
      </c>
      <c r="AZ26" s="20">
        <f t="shared" ca="1" si="42"/>
        <v>20</v>
      </c>
      <c r="BA26" s="21">
        <f t="shared" ca="1" si="43"/>
        <v>0.83333333333333337</v>
      </c>
      <c r="BB26" s="1">
        <f ca="1">COUNTIFS(OFFSET(_TradingHistory[実現損益],ROWS(_TradingHistory[])-IF(B26&gt;ROWS(_TradingHistory[]),ROWS(_TradingHistory[]),B26),0,IF(B26&gt;ROWS(_TradingHistory[]),ROWS(_TradingHistory[]),B26),1),"&gt;0")</f>
        <v>5</v>
      </c>
      <c r="BC26" s="22">
        <f t="shared" ca="1" si="44"/>
        <v>0.75657894736842102</v>
      </c>
      <c r="BD26" s="1">
        <f ca="1">SUMIFS(OFFSET(_TradingHistory[約定数量],ROWS(_TradingHistory[])-IF(B26&gt;ROWS(_TradingHistory[]),ROWS(_TradingHistory[]),B26),0,IF(B26&gt;ROWS(_TradingHistory[]),ROWS(_TradingHistory[]),B26),1),OFFSET(_TradingHistory[実現損益],ROWS(_TradingHistory[])-IF(B26&gt;ROWS(_TradingHistory[]),ROWS(_TradingHistory[]),B26),0,IF(B26&gt;ROWS(_TradingHistory[]),ROWS(_TradingHistory[]),B26),1),"&gt;0")</f>
        <v>304</v>
      </c>
      <c r="BE26" s="20">
        <f ca="1">SUMIFS(OFFSET(_TradingHistory[実現損益],ROWS(_TradingHistory[])-IF(B26&gt;ROWS(_TradingHistory[]),ROWS(_TradingHistory[]),B26),0,IF(B26&gt;ROWS(_TradingHistory[]),ROWS(_TradingHistory[]),B26)),OFFSET(_TradingHistory[実現損益],ROWS(_TradingHistory[])-IF(B26&gt;ROWS(_TradingHistory[]),ROWS(_TradingHistory[]),B26),0,IF(B26&gt;ROWS(_TradingHistory[]),ROWS(_TradingHistory[]),B26),1),"&gt;0")</f>
        <v>230</v>
      </c>
      <c r="BF26" s="1">
        <f ca="1">COUNTIFS(OFFSET(_TradingHistory[実現損益],ROWS(_TradingHistory[])-IF(B26&gt;ROWS(_TradingHistory[]),ROWS(_TradingHistory[]),B26),0,IF(B26&gt;ROWS(_TradingHistory[]),ROWS(_TradingHistory[]),B26),1),"&lt;=0")</f>
        <v>1</v>
      </c>
      <c r="BG26" s="22">
        <f t="shared" ca="1" si="45"/>
        <v>-105</v>
      </c>
      <c r="BH26" s="23">
        <f ca="1">SUMIFS(OFFSET(_TradingHistory[約定数量],ROWS(_TradingHistory[])-IF(B26&gt;ROWS(_TradingHistory[]),ROWS(_TradingHistory[]),B26),0,IF(B26&gt;ROWS(_TradingHistory[]),ROWS(_TradingHistory[]),B26),1),OFFSET(_TradingHistory[実現損益],ROWS(_TradingHistory[])-IF(B26&gt;ROWS(_TradingHistory[]),ROWS(_TradingHistory[]),B26),0,IF(B26&gt;ROWS(_TradingHistory[]),ROWS(_TradingHistory[]),B26),1),"&lt;=0")</f>
        <v>2</v>
      </c>
      <c r="BI26" s="37">
        <f ca="1">SUMIFS(OFFSET(_TradingHistory[実現損益],ROWS(_TradingHistory[])-IF(B26&gt;ROWS(_TradingHistory[]),ROWS(_TradingHistory[]),B26),0,IF(B26&gt;ROWS(_TradingHistory[]),ROWS(_TradingHistory[]),B26)),OFFSET(_TradingHistory[実現損益],ROWS(_TradingHistory[])-IF(B26&gt;ROWS(_TradingHistory[]),ROWS(_TradingHistory[]),B26),0,IF(B26&gt;ROWS(_TradingHistory[]),ROWS(_TradingHistory[]),B26),1),"&lt;=0")</f>
        <v>-210</v>
      </c>
      <c r="BJ26" s="35" t="str">
        <f t="shared" si="66"/>
        <v/>
      </c>
      <c r="BK26" s="20" t="str">
        <f t="shared" si="67"/>
        <v/>
      </c>
      <c r="BL26" s="21" t="str">
        <f t="shared" si="68"/>
        <v/>
      </c>
      <c r="BM26" s="23" t="str">
        <f t="shared" si="69"/>
        <v/>
      </c>
      <c r="BN26" s="22" t="str">
        <f t="shared" si="70"/>
        <v/>
      </c>
      <c r="BO26" s="25" t="str">
        <f t="shared" si="71"/>
        <v/>
      </c>
      <c r="BP26" s="20" t="str">
        <f t="shared" si="72"/>
        <v/>
      </c>
      <c r="BQ26" s="23" t="str">
        <f t="shared" si="73"/>
        <v/>
      </c>
      <c r="BR26" s="22" t="str">
        <f t="shared" si="74"/>
        <v/>
      </c>
      <c r="BS26" s="23" t="str">
        <f t="shared" si="75"/>
        <v/>
      </c>
      <c r="BT26" s="20" t="str">
        <f t="shared" si="76"/>
        <v/>
      </c>
    </row>
    <row r="27" spans="1:72" x14ac:dyDescent="0.4">
      <c r="A27" s="2" cm="1">
        <f t="array" ref="A27">IF(ROWS(_TradingHistory[])&gt;B27,INDEX(_TradingHistory[約定日],ROWS(_TradingHistory[])-B27,0),WORKDAY(A26,10))</f>
        <v>46024</v>
      </c>
      <c r="B27">
        <v>2400</v>
      </c>
      <c r="C27" s="17">
        <v>0.95</v>
      </c>
      <c r="D27">
        <v>200</v>
      </c>
      <c r="E27">
        <v>5</v>
      </c>
      <c r="F27">
        <v>5</v>
      </c>
      <c r="G27" s="8">
        <f t="shared" si="57"/>
        <v>1</v>
      </c>
      <c r="H27" s="9">
        <f t="shared" si="89"/>
        <v>90000</v>
      </c>
      <c r="I27" s="10">
        <f t="shared" si="58"/>
        <v>0.95</v>
      </c>
      <c r="J27" s="7">
        <f t="shared" si="59"/>
        <v>95</v>
      </c>
      <c r="K27" s="8">
        <f t="shared" si="90"/>
        <v>5</v>
      </c>
      <c r="L27" s="11">
        <f t="shared" si="2"/>
        <v>19000</v>
      </c>
      <c r="M27" s="12">
        <f t="shared" si="3"/>
        <v>95000</v>
      </c>
      <c r="N27" s="7">
        <f t="shared" si="60"/>
        <v>5</v>
      </c>
      <c r="O27" s="8">
        <f t="shared" si="61"/>
        <v>-5</v>
      </c>
      <c r="P27" s="11">
        <f t="shared" si="4"/>
        <v>1000</v>
      </c>
      <c r="Q27" s="40">
        <f t="shared" si="5"/>
        <v>-5000</v>
      </c>
      <c r="R27" s="41" t="str">
        <f t="shared" ca="1" si="19"/>
        <v/>
      </c>
      <c r="S27" s="12" t="str">
        <f t="shared" ca="1" si="20"/>
        <v/>
      </c>
      <c r="T27" s="13" t="str">
        <f t="shared" ca="1" si="62"/>
        <v/>
      </c>
      <c r="U27" s="7" t="str">
        <f ca="1">IFERROR(COUNTIFS(OFFSET(_TradingHistory[実現損益],ROWS(_TradingHistory[])-IF(B27&gt;ROWS(_TradingHistory[]),ROWS(_TradingHistory[]),B27),0,IF(B27&gt;ROWS(_TradingHistory[]),ROWS(_TradingHistory[]),B27)-B26,1),"&gt;0"),"")</f>
        <v/>
      </c>
      <c r="V27" s="8" t="str">
        <f t="shared" ca="1" si="21"/>
        <v/>
      </c>
      <c r="W27" s="7" t="str">
        <f ca="1">IFERROR(SUMIFS(OFFSET(_TradingHistory[約定数量],ROWS(_TradingHistory[])-IF(B27&gt;ROWS(_TradingHistory[]),ROWS(_TradingHistory[]),B27),0,IF(B27&gt;ROWS(_TradingHistory[]),ROWS(_TradingHistory[]),B27)-B26,1),OFFSET(_TradingHistory[実現損益],ROWS(_TradingHistory[])-IF(B27&gt;ROWS(_TradingHistory[]),ROWS(_TradingHistory[]),B27),0,IF(B27&gt;ROWS(_TradingHistory[]),ROWS(_TradingHistory[]),B27)-B26,1),"&gt;0"),"")</f>
        <v/>
      </c>
      <c r="X27" s="7" t="str">
        <f ca="1">IFERROR(SUMIFS(OFFSET(_TradingHistory[実現損益],ROWS(_TradingHistory[])-IF(B27&gt;ROWS(_TradingHistory[]),ROWS(_TradingHistory[]),B27),0,IF(B27&gt;ROWS(_TradingHistory[]),ROWS(_TradingHistory[]),B27)-B26),OFFSET(_TradingHistory[実現損益],ROWS(_TradingHistory[])-IF(B27&gt;ROWS(_TradingHistory[]),ROWS(_TradingHistory[]),B27),0,IF(B27&gt;ROWS(_TradingHistory[]),ROWS(_TradingHistory[]),B27)-B26,1),"&gt;0"),"")</f>
        <v/>
      </c>
      <c r="Y27" s="14" t="str">
        <f ca="1">IFERROR(COUNTIFS(OFFSET(_TradingHistory[実現損益],ROWS(_TradingHistory[])-IF(B27&gt;ROWS(_TradingHistory[]),ROWS(_TradingHistory[]),B27),0,IF(B27&gt;ROWS(_TradingHistory[]),ROWS(_TradingHistory[]),B27)-B26,1),"&lt;=0"),"")</f>
        <v/>
      </c>
      <c r="Z27" s="8" t="str">
        <f t="shared" ca="1" si="22"/>
        <v/>
      </c>
      <c r="AA27" s="7" t="str">
        <f ca="1">IFERROR(SUMIFS(OFFSET(_TradingHistory[約定数量],ROWS(_TradingHistory[])-IF(B27&gt;ROWS(_TradingHistory[]),ROWS(_TradingHistory[]),B27),0,IF(B27&gt;ROWS(_TradingHistory[]),ROWS(_TradingHistory[]),B27)-B26,1),OFFSET(_TradingHistory[実現損益],ROWS(_TradingHistory[])-IF(B27&gt;ROWS(_TradingHistory[]),ROWS(_TradingHistory[]),B27),0,IF(B27&gt;ROWS(_TradingHistory[]),ROWS(_TradingHistory[]),B27)-B26,1),"&lt;=0"),"")</f>
        <v/>
      </c>
      <c r="AB27" s="42" t="str">
        <f ca="1">IFERROR(SUMIFS(OFFSET(_TradingHistory[実現損益],ROWS(_TradingHistory[])-IF(B27&gt;ROWS(_TradingHistory[]),ROWS(_TradingHistory[]),B27),0,IF(B27&gt;ROWS(_TradingHistory[]),ROWS(_TradingHistory[]),B27)-B26),OFFSET(_TradingHistory[実現損益],ROWS(_TradingHistory[])-IF(B27&gt;ROWS(_TradingHistory[]),ROWS(_TradingHistory[]),B27),0,IF(B27&gt;ROWS(_TradingHistory[]),ROWS(_TradingHistory[]),B27)-B26,1),"&lt;=0"),"")</f>
        <v/>
      </c>
      <c r="AC27" s="41" t="str">
        <f t="shared" ca="1" si="23"/>
        <v/>
      </c>
      <c r="AD27" s="9" t="str">
        <f t="shared" ca="1" si="24"/>
        <v/>
      </c>
      <c r="AE27" s="16" t="str">
        <f t="shared" ca="1" si="25"/>
        <v/>
      </c>
      <c r="AF27" s="7" t="str">
        <f t="shared" ca="1" si="26"/>
        <v/>
      </c>
      <c r="AG27" s="8" t="str">
        <f t="shared" ca="1" si="27"/>
        <v/>
      </c>
      <c r="AH27" s="15" t="str">
        <f t="shared" ca="1" si="28"/>
        <v/>
      </c>
      <c r="AI27" s="9" t="str">
        <f t="shared" ca="1" si="29"/>
        <v/>
      </c>
      <c r="AJ27" s="7" t="str">
        <f t="shared" ca="1" si="30"/>
        <v/>
      </c>
      <c r="AK27" s="8" t="str">
        <f t="shared" ca="1" si="31"/>
        <v/>
      </c>
      <c r="AL27" s="15" t="str">
        <f t="shared" ca="1" si="32"/>
        <v/>
      </c>
      <c r="AM27" s="31" t="str">
        <f t="shared" ca="1" si="33"/>
        <v/>
      </c>
      <c r="AN27" s="32">
        <f t="shared" ca="1" si="63"/>
        <v>0.94876023427165568</v>
      </c>
      <c r="AO27" s="24">
        <f t="shared" ca="1" si="81"/>
        <v>90020</v>
      </c>
      <c r="AP27" s="21">
        <f t="shared" ca="1" si="35"/>
        <v>4.1666666666666664E-2</v>
      </c>
      <c r="AQ27" s="25">
        <f t="shared" ca="1" si="82"/>
        <v>100</v>
      </c>
      <c r="AR27" s="22">
        <f t="shared" ca="1" si="91"/>
        <v>4.9331744716121015</v>
      </c>
      <c r="AS27" s="25">
        <f t="shared" ca="1" si="84"/>
        <v>19304</v>
      </c>
      <c r="AT27" s="24">
        <f t="shared" ca="1" si="85"/>
        <v>95230</v>
      </c>
      <c r="AU27" s="25">
        <f t="shared" ca="1" si="86"/>
        <v>6</v>
      </c>
      <c r="AV27" s="22">
        <f t="shared" ca="1" si="65"/>
        <v>-5.1996007984031936</v>
      </c>
      <c r="AW27" s="25">
        <f t="shared" ca="1" si="87"/>
        <v>1002</v>
      </c>
      <c r="AX27" s="36">
        <f t="shared" ca="1" si="88"/>
        <v>-5210</v>
      </c>
      <c r="AY27" s="35" t="str">
        <f>IF(B27&lt;サマリー!$B$33+100,-BC27/BG27,"")</f>
        <v/>
      </c>
      <c r="AZ27" s="20">
        <f t="shared" ca="1" si="42"/>
        <v>20</v>
      </c>
      <c r="BA27" s="21">
        <f t="shared" ca="1" si="43"/>
        <v>0.83333333333333337</v>
      </c>
      <c r="BB27" s="1">
        <f ca="1">COUNTIFS(OFFSET(_TradingHistory[実現損益],ROWS(_TradingHistory[])-IF(B27&gt;ROWS(_TradingHistory[]),ROWS(_TradingHistory[]),B27),0,IF(B27&gt;ROWS(_TradingHistory[]),ROWS(_TradingHistory[]),B27),1),"&gt;0")</f>
        <v>5</v>
      </c>
      <c r="BC27" s="22">
        <f t="shared" ca="1" si="44"/>
        <v>0.75657894736842102</v>
      </c>
      <c r="BD27" s="1">
        <f ca="1">SUMIFS(OFFSET(_TradingHistory[約定数量],ROWS(_TradingHistory[])-IF(B27&gt;ROWS(_TradingHistory[]),ROWS(_TradingHistory[]),B27),0,IF(B27&gt;ROWS(_TradingHistory[]),ROWS(_TradingHistory[]),B27),1),OFFSET(_TradingHistory[実現損益],ROWS(_TradingHistory[])-IF(B27&gt;ROWS(_TradingHistory[]),ROWS(_TradingHistory[]),B27),0,IF(B27&gt;ROWS(_TradingHistory[]),ROWS(_TradingHistory[]),B27),1),"&gt;0")</f>
        <v>304</v>
      </c>
      <c r="BE27" s="20">
        <f ca="1">SUMIFS(OFFSET(_TradingHistory[実現損益],ROWS(_TradingHistory[])-IF(B27&gt;ROWS(_TradingHistory[]),ROWS(_TradingHistory[]),B27),0,IF(B27&gt;ROWS(_TradingHistory[]),ROWS(_TradingHistory[]),B27)),OFFSET(_TradingHistory[実現損益],ROWS(_TradingHistory[])-IF(B27&gt;ROWS(_TradingHistory[]),ROWS(_TradingHistory[]),B27),0,IF(B27&gt;ROWS(_TradingHistory[]),ROWS(_TradingHistory[]),B27),1),"&gt;0")</f>
        <v>230</v>
      </c>
      <c r="BF27" s="1">
        <f ca="1">COUNTIFS(OFFSET(_TradingHistory[実現損益],ROWS(_TradingHistory[])-IF(B27&gt;ROWS(_TradingHistory[]),ROWS(_TradingHistory[]),B27),0,IF(B27&gt;ROWS(_TradingHistory[]),ROWS(_TradingHistory[]),B27),1),"&lt;=0")</f>
        <v>1</v>
      </c>
      <c r="BG27" s="22">
        <f t="shared" ca="1" si="45"/>
        <v>-105</v>
      </c>
      <c r="BH27" s="23">
        <f ca="1">SUMIFS(OFFSET(_TradingHistory[約定数量],ROWS(_TradingHistory[])-IF(B27&gt;ROWS(_TradingHistory[]),ROWS(_TradingHistory[]),B27),0,IF(B27&gt;ROWS(_TradingHistory[]),ROWS(_TradingHistory[]),B27),1),OFFSET(_TradingHistory[実現損益],ROWS(_TradingHistory[])-IF(B27&gt;ROWS(_TradingHistory[]),ROWS(_TradingHistory[]),B27),0,IF(B27&gt;ROWS(_TradingHistory[]),ROWS(_TradingHistory[]),B27),1),"&lt;=0")</f>
        <v>2</v>
      </c>
      <c r="BI27" s="37">
        <f ca="1">SUMIFS(OFFSET(_TradingHistory[実現損益],ROWS(_TradingHistory[])-IF(B27&gt;ROWS(_TradingHistory[]),ROWS(_TradingHistory[]),B27),0,IF(B27&gt;ROWS(_TradingHistory[]),ROWS(_TradingHistory[]),B27)),OFFSET(_TradingHistory[実現損益],ROWS(_TradingHistory[])-IF(B27&gt;ROWS(_TradingHistory[]),ROWS(_TradingHistory[]),B27),0,IF(B27&gt;ROWS(_TradingHistory[]),ROWS(_TradingHistory[]),B27),1),"&lt;=0")</f>
        <v>-210</v>
      </c>
      <c r="BJ27" s="35" t="str">
        <f t="shared" si="66"/>
        <v/>
      </c>
      <c r="BK27" s="20" t="str">
        <f t="shared" si="67"/>
        <v/>
      </c>
      <c r="BL27" s="21" t="str">
        <f t="shared" si="68"/>
        <v/>
      </c>
      <c r="BM27" s="23" t="str">
        <f t="shared" si="69"/>
        <v/>
      </c>
      <c r="BN27" s="22" t="str">
        <f t="shared" si="70"/>
        <v/>
      </c>
      <c r="BO27" s="25" t="str">
        <f t="shared" si="71"/>
        <v/>
      </c>
      <c r="BP27" s="20" t="str">
        <f t="shared" si="72"/>
        <v/>
      </c>
      <c r="BQ27" s="23" t="str">
        <f t="shared" si="73"/>
        <v/>
      </c>
      <c r="BR27" s="22" t="str">
        <f t="shared" si="74"/>
        <v/>
      </c>
      <c r="BS27" s="23" t="str">
        <f t="shared" si="75"/>
        <v/>
      </c>
      <c r="BT27" s="20" t="str">
        <f t="shared" si="76"/>
        <v/>
      </c>
    </row>
    <row r="28" spans="1:72" x14ac:dyDescent="0.4">
      <c r="A28" s="2" cm="1">
        <f t="array" ref="A28">IF(ROWS(_TradingHistory[])&gt;B28,INDEX(_TradingHistory[約定日],ROWS(_TradingHistory[])-B28,0),WORKDAY(A27,10))</f>
        <v>46038</v>
      </c>
      <c r="B28">
        <v>2500</v>
      </c>
      <c r="C28" s="17">
        <v>0.95</v>
      </c>
      <c r="D28">
        <v>200</v>
      </c>
      <c r="E28">
        <v>5</v>
      </c>
      <c r="F28">
        <v>5</v>
      </c>
      <c r="G28" s="8">
        <f t="shared" si="57"/>
        <v>1</v>
      </c>
      <c r="H28" s="9">
        <f t="shared" si="89"/>
        <v>90000</v>
      </c>
      <c r="I28" s="10">
        <f t="shared" si="58"/>
        <v>0.95</v>
      </c>
      <c r="J28" s="7">
        <f t="shared" si="59"/>
        <v>95</v>
      </c>
      <c r="K28" s="8">
        <f t="shared" si="90"/>
        <v>5</v>
      </c>
      <c r="L28" s="11">
        <f t="shared" si="2"/>
        <v>19000</v>
      </c>
      <c r="M28" s="12">
        <f t="shared" si="3"/>
        <v>95000</v>
      </c>
      <c r="N28" s="7">
        <f t="shared" si="60"/>
        <v>5</v>
      </c>
      <c r="O28" s="8">
        <f t="shared" si="61"/>
        <v>-5</v>
      </c>
      <c r="P28" s="11">
        <f t="shared" si="4"/>
        <v>1000</v>
      </c>
      <c r="Q28" s="40">
        <f t="shared" si="5"/>
        <v>-5000</v>
      </c>
      <c r="R28" s="41" t="str">
        <f t="shared" ca="1" si="19"/>
        <v/>
      </c>
      <c r="S28" s="12" t="str">
        <f t="shared" ca="1" si="20"/>
        <v/>
      </c>
      <c r="T28" s="13" t="str">
        <f t="shared" ca="1" si="62"/>
        <v/>
      </c>
      <c r="U28" s="7" t="str">
        <f ca="1">IFERROR(COUNTIFS(OFFSET(_TradingHistory[実現損益],ROWS(_TradingHistory[])-IF(B28&gt;ROWS(_TradingHistory[]),ROWS(_TradingHistory[]),B28),0,IF(B28&gt;ROWS(_TradingHistory[]),ROWS(_TradingHistory[]),B28)-B27,1),"&gt;0"),"")</f>
        <v/>
      </c>
      <c r="V28" s="8" t="str">
        <f t="shared" ca="1" si="21"/>
        <v/>
      </c>
      <c r="W28" s="7" t="str">
        <f ca="1">IFERROR(SUMIFS(OFFSET(_TradingHistory[約定数量],ROWS(_TradingHistory[])-IF(B28&gt;ROWS(_TradingHistory[]),ROWS(_TradingHistory[]),B28),0,IF(B28&gt;ROWS(_TradingHistory[]),ROWS(_TradingHistory[]),B28)-B27,1),OFFSET(_TradingHistory[実現損益],ROWS(_TradingHistory[])-IF(B28&gt;ROWS(_TradingHistory[]),ROWS(_TradingHistory[]),B28),0,IF(B28&gt;ROWS(_TradingHistory[]),ROWS(_TradingHistory[]),B28)-B27,1),"&gt;0"),"")</f>
        <v/>
      </c>
      <c r="X28" s="7" t="str">
        <f ca="1">IFERROR(SUMIFS(OFFSET(_TradingHistory[実現損益],ROWS(_TradingHistory[])-IF(B28&gt;ROWS(_TradingHistory[]),ROWS(_TradingHistory[]),B28),0,IF(B28&gt;ROWS(_TradingHistory[]),ROWS(_TradingHistory[]),B28)-B27),OFFSET(_TradingHistory[実現損益],ROWS(_TradingHistory[])-IF(B28&gt;ROWS(_TradingHistory[]),ROWS(_TradingHistory[]),B28),0,IF(B28&gt;ROWS(_TradingHistory[]),ROWS(_TradingHistory[]),B28)-B27,1),"&gt;0"),"")</f>
        <v/>
      </c>
      <c r="Y28" s="14" t="str">
        <f ca="1">IFERROR(COUNTIFS(OFFSET(_TradingHistory[実現損益],ROWS(_TradingHistory[])-IF(B28&gt;ROWS(_TradingHistory[]),ROWS(_TradingHistory[]),B28),0,IF(B28&gt;ROWS(_TradingHistory[]),ROWS(_TradingHistory[]),B28)-B27,1),"&lt;=0"),"")</f>
        <v/>
      </c>
      <c r="Z28" s="8" t="str">
        <f t="shared" ca="1" si="22"/>
        <v/>
      </c>
      <c r="AA28" s="7" t="str">
        <f ca="1">IFERROR(SUMIFS(OFFSET(_TradingHistory[約定数量],ROWS(_TradingHistory[])-IF(B28&gt;ROWS(_TradingHistory[]),ROWS(_TradingHistory[]),B28),0,IF(B28&gt;ROWS(_TradingHistory[]),ROWS(_TradingHistory[]),B28)-B27,1),OFFSET(_TradingHistory[実現損益],ROWS(_TradingHistory[])-IF(B28&gt;ROWS(_TradingHistory[]),ROWS(_TradingHistory[]),B28),0,IF(B28&gt;ROWS(_TradingHistory[]),ROWS(_TradingHistory[]),B28)-B27,1),"&lt;=0"),"")</f>
        <v/>
      </c>
      <c r="AB28" s="42" t="str">
        <f ca="1">IFERROR(SUMIFS(OFFSET(_TradingHistory[実現損益],ROWS(_TradingHistory[])-IF(B28&gt;ROWS(_TradingHistory[]),ROWS(_TradingHistory[]),B28),0,IF(B28&gt;ROWS(_TradingHistory[]),ROWS(_TradingHistory[]),B28)-B27),OFFSET(_TradingHistory[実現損益],ROWS(_TradingHistory[])-IF(B28&gt;ROWS(_TradingHistory[]),ROWS(_TradingHistory[]),B28),0,IF(B28&gt;ROWS(_TradingHistory[]),ROWS(_TradingHistory[]),B28)-B27,1),"&lt;=0"),"")</f>
        <v/>
      </c>
      <c r="AC28" s="41" t="str">
        <f t="shared" ca="1" si="23"/>
        <v/>
      </c>
      <c r="AD28" s="9" t="str">
        <f t="shared" ca="1" si="24"/>
        <v/>
      </c>
      <c r="AE28" s="16" t="str">
        <f t="shared" ca="1" si="25"/>
        <v/>
      </c>
      <c r="AF28" s="7" t="str">
        <f t="shared" ca="1" si="26"/>
        <v/>
      </c>
      <c r="AG28" s="8" t="str">
        <f t="shared" ca="1" si="27"/>
        <v/>
      </c>
      <c r="AH28" s="15" t="str">
        <f t="shared" ca="1" si="28"/>
        <v/>
      </c>
      <c r="AI28" s="9" t="str">
        <f t="shared" ca="1" si="29"/>
        <v/>
      </c>
      <c r="AJ28" s="7" t="str">
        <f t="shared" ca="1" si="30"/>
        <v/>
      </c>
      <c r="AK28" s="8" t="str">
        <f t="shared" ca="1" si="31"/>
        <v/>
      </c>
      <c r="AL28" s="15" t="str">
        <f t="shared" ca="1" si="32"/>
        <v/>
      </c>
      <c r="AM28" s="31" t="str">
        <f t="shared" ca="1" si="33"/>
        <v/>
      </c>
      <c r="AN28" s="32">
        <f t="shared" ca="1" si="63"/>
        <v>0.94876023427165568</v>
      </c>
      <c r="AO28" s="24">
        <f t="shared" ca="1" si="81"/>
        <v>90020</v>
      </c>
      <c r="AP28" s="21">
        <f t="shared" ca="1" si="35"/>
        <v>0.04</v>
      </c>
      <c r="AQ28" s="25">
        <f t="shared" ca="1" si="82"/>
        <v>100</v>
      </c>
      <c r="AR28" s="22">
        <f t="shared" ca="1" si="91"/>
        <v>4.9331744716121015</v>
      </c>
      <c r="AS28" s="25">
        <f t="shared" ca="1" si="84"/>
        <v>19304</v>
      </c>
      <c r="AT28" s="24">
        <f t="shared" ca="1" si="85"/>
        <v>95230</v>
      </c>
      <c r="AU28" s="25">
        <f t="shared" ca="1" si="86"/>
        <v>6</v>
      </c>
      <c r="AV28" s="22">
        <f t="shared" ca="1" si="65"/>
        <v>-5.1996007984031936</v>
      </c>
      <c r="AW28" s="25">
        <f t="shared" ca="1" si="87"/>
        <v>1002</v>
      </c>
      <c r="AX28" s="36">
        <f t="shared" ca="1" si="88"/>
        <v>-5210</v>
      </c>
      <c r="AY28" s="35" t="str">
        <f>IF(B28&lt;サマリー!$B$33+100,-BC28/BG28,"")</f>
        <v/>
      </c>
      <c r="AZ28" s="20">
        <f t="shared" ca="1" si="42"/>
        <v>20</v>
      </c>
      <c r="BA28" s="21">
        <f t="shared" ca="1" si="43"/>
        <v>0.83333333333333337</v>
      </c>
      <c r="BB28" s="1">
        <f ca="1">COUNTIFS(OFFSET(_TradingHistory[実現損益],ROWS(_TradingHistory[])-IF(B28&gt;ROWS(_TradingHistory[]),ROWS(_TradingHistory[]),B28),0,IF(B28&gt;ROWS(_TradingHistory[]),ROWS(_TradingHistory[]),B28),1),"&gt;0")</f>
        <v>5</v>
      </c>
      <c r="BC28" s="22">
        <f t="shared" ca="1" si="44"/>
        <v>0.75657894736842102</v>
      </c>
      <c r="BD28" s="1">
        <f ca="1">SUMIFS(OFFSET(_TradingHistory[約定数量],ROWS(_TradingHistory[])-IF(B28&gt;ROWS(_TradingHistory[]),ROWS(_TradingHistory[]),B28),0,IF(B28&gt;ROWS(_TradingHistory[]),ROWS(_TradingHistory[]),B28),1),OFFSET(_TradingHistory[実現損益],ROWS(_TradingHistory[])-IF(B28&gt;ROWS(_TradingHistory[]),ROWS(_TradingHistory[]),B28),0,IF(B28&gt;ROWS(_TradingHistory[]),ROWS(_TradingHistory[]),B28),1),"&gt;0")</f>
        <v>304</v>
      </c>
      <c r="BE28" s="20">
        <f ca="1">SUMIFS(OFFSET(_TradingHistory[実現損益],ROWS(_TradingHistory[])-IF(B28&gt;ROWS(_TradingHistory[]),ROWS(_TradingHistory[]),B28),0,IF(B28&gt;ROWS(_TradingHistory[]),ROWS(_TradingHistory[]),B28)),OFFSET(_TradingHistory[実現損益],ROWS(_TradingHistory[])-IF(B28&gt;ROWS(_TradingHistory[]),ROWS(_TradingHistory[]),B28),0,IF(B28&gt;ROWS(_TradingHistory[]),ROWS(_TradingHistory[]),B28),1),"&gt;0")</f>
        <v>230</v>
      </c>
      <c r="BF28" s="1">
        <f ca="1">COUNTIFS(OFFSET(_TradingHistory[実現損益],ROWS(_TradingHistory[])-IF(B28&gt;ROWS(_TradingHistory[]),ROWS(_TradingHistory[]),B28),0,IF(B28&gt;ROWS(_TradingHistory[]),ROWS(_TradingHistory[]),B28),1),"&lt;=0")</f>
        <v>1</v>
      </c>
      <c r="BG28" s="22">
        <f t="shared" ca="1" si="45"/>
        <v>-105</v>
      </c>
      <c r="BH28" s="23">
        <f ca="1">SUMIFS(OFFSET(_TradingHistory[約定数量],ROWS(_TradingHistory[])-IF(B28&gt;ROWS(_TradingHistory[]),ROWS(_TradingHistory[]),B28),0,IF(B28&gt;ROWS(_TradingHistory[]),ROWS(_TradingHistory[]),B28),1),OFFSET(_TradingHistory[実現損益],ROWS(_TradingHistory[])-IF(B28&gt;ROWS(_TradingHistory[]),ROWS(_TradingHistory[]),B28),0,IF(B28&gt;ROWS(_TradingHistory[]),ROWS(_TradingHistory[]),B28),1),"&lt;=0")</f>
        <v>2</v>
      </c>
      <c r="BI28" s="37">
        <f ca="1">SUMIFS(OFFSET(_TradingHistory[実現損益],ROWS(_TradingHistory[])-IF(B28&gt;ROWS(_TradingHistory[]),ROWS(_TradingHistory[]),B28),0,IF(B28&gt;ROWS(_TradingHistory[]),ROWS(_TradingHistory[]),B28)),OFFSET(_TradingHistory[実現損益],ROWS(_TradingHistory[])-IF(B28&gt;ROWS(_TradingHistory[]),ROWS(_TradingHistory[]),B28),0,IF(B28&gt;ROWS(_TradingHistory[]),ROWS(_TradingHistory[]),B28),1),"&lt;=0")</f>
        <v>-210</v>
      </c>
      <c r="BJ28" s="35" t="str">
        <f t="shared" si="66"/>
        <v/>
      </c>
      <c r="BK28" s="20" t="str">
        <f t="shared" si="67"/>
        <v/>
      </c>
      <c r="BL28" s="21" t="str">
        <f t="shared" si="68"/>
        <v/>
      </c>
      <c r="BM28" s="23" t="str">
        <f t="shared" si="69"/>
        <v/>
      </c>
      <c r="BN28" s="22" t="str">
        <f t="shared" si="70"/>
        <v/>
      </c>
      <c r="BO28" s="25" t="str">
        <f t="shared" si="71"/>
        <v/>
      </c>
      <c r="BP28" s="20" t="str">
        <f t="shared" si="72"/>
        <v/>
      </c>
      <c r="BQ28" s="23" t="str">
        <f t="shared" si="73"/>
        <v/>
      </c>
      <c r="BR28" s="22" t="str">
        <f t="shared" si="74"/>
        <v/>
      </c>
      <c r="BS28" s="23" t="str">
        <f t="shared" si="75"/>
        <v/>
      </c>
      <c r="BT28" s="20" t="str">
        <f t="shared" si="76"/>
        <v/>
      </c>
    </row>
    <row r="29" spans="1:72" x14ac:dyDescent="0.4">
      <c r="A29" s="2" cm="1">
        <f t="array" ref="A29">IF(ROWS(_TradingHistory[])&gt;B29,INDEX(_TradingHistory[約定日],ROWS(_TradingHistory[])-B29,0),WORKDAY(A28,10))</f>
        <v>46052</v>
      </c>
      <c r="B29">
        <v>2600</v>
      </c>
      <c r="C29" s="17">
        <v>0.95</v>
      </c>
      <c r="D29">
        <v>200</v>
      </c>
      <c r="E29">
        <v>5</v>
      </c>
      <c r="F29">
        <v>5</v>
      </c>
      <c r="G29" s="8">
        <f t="shared" si="57"/>
        <v>1</v>
      </c>
      <c r="H29" s="9">
        <f t="shared" si="89"/>
        <v>90000</v>
      </c>
      <c r="I29" s="10">
        <f t="shared" si="58"/>
        <v>0.95</v>
      </c>
      <c r="J29" s="7">
        <f t="shared" si="59"/>
        <v>95</v>
      </c>
      <c r="K29" s="8">
        <f t="shared" si="90"/>
        <v>5</v>
      </c>
      <c r="L29" s="11">
        <f t="shared" si="2"/>
        <v>19000</v>
      </c>
      <c r="M29" s="12">
        <f t="shared" si="3"/>
        <v>95000</v>
      </c>
      <c r="N29" s="7">
        <f t="shared" si="60"/>
        <v>5</v>
      </c>
      <c r="O29" s="8">
        <f t="shared" si="61"/>
        <v>-5</v>
      </c>
      <c r="P29" s="11">
        <f t="shared" si="4"/>
        <v>1000</v>
      </c>
      <c r="Q29" s="40">
        <f t="shared" si="5"/>
        <v>-5000</v>
      </c>
      <c r="R29" s="41" t="str">
        <f t="shared" ca="1" si="19"/>
        <v/>
      </c>
      <c r="S29" s="12" t="str">
        <f t="shared" ca="1" si="20"/>
        <v/>
      </c>
      <c r="T29" s="13" t="str">
        <f t="shared" ca="1" si="62"/>
        <v/>
      </c>
      <c r="U29" s="7" t="str">
        <f ca="1">IFERROR(COUNTIFS(OFFSET(_TradingHistory[実現損益],ROWS(_TradingHistory[])-IF(B29&gt;ROWS(_TradingHistory[]),ROWS(_TradingHistory[]),B29),0,IF(B29&gt;ROWS(_TradingHistory[]),ROWS(_TradingHistory[]),B29)-B28,1),"&gt;0"),"")</f>
        <v/>
      </c>
      <c r="V29" s="8" t="str">
        <f t="shared" ca="1" si="21"/>
        <v/>
      </c>
      <c r="W29" s="7" t="str">
        <f ca="1">IFERROR(SUMIFS(OFFSET(_TradingHistory[約定数量],ROWS(_TradingHistory[])-IF(B29&gt;ROWS(_TradingHistory[]),ROWS(_TradingHistory[]),B29),0,IF(B29&gt;ROWS(_TradingHistory[]),ROWS(_TradingHistory[]),B29)-B28,1),OFFSET(_TradingHistory[実現損益],ROWS(_TradingHistory[])-IF(B29&gt;ROWS(_TradingHistory[]),ROWS(_TradingHistory[]),B29),0,IF(B29&gt;ROWS(_TradingHistory[]),ROWS(_TradingHistory[]),B29)-B28,1),"&gt;0"),"")</f>
        <v/>
      </c>
      <c r="X29" s="7" t="str">
        <f ca="1">IFERROR(SUMIFS(OFFSET(_TradingHistory[実現損益],ROWS(_TradingHistory[])-IF(B29&gt;ROWS(_TradingHistory[]),ROWS(_TradingHistory[]),B29),0,IF(B29&gt;ROWS(_TradingHistory[]),ROWS(_TradingHistory[]),B29)-B28),OFFSET(_TradingHistory[実現損益],ROWS(_TradingHistory[])-IF(B29&gt;ROWS(_TradingHistory[]),ROWS(_TradingHistory[]),B29),0,IF(B29&gt;ROWS(_TradingHistory[]),ROWS(_TradingHistory[]),B29)-B28,1),"&gt;0"),"")</f>
        <v/>
      </c>
      <c r="Y29" s="14" t="str">
        <f ca="1">IFERROR(COUNTIFS(OFFSET(_TradingHistory[実現損益],ROWS(_TradingHistory[])-IF(B29&gt;ROWS(_TradingHistory[]),ROWS(_TradingHistory[]),B29),0,IF(B29&gt;ROWS(_TradingHistory[]),ROWS(_TradingHistory[]),B29)-B28,1),"&lt;=0"),"")</f>
        <v/>
      </c>
      <c r="Z29" s="8" t="str">
        <f t="shared" ca="1" si="22"/>
        <v/>
      </c>
      <c r="AA29" s="7" t="str">
        <f ca="1">IFERROR(SUMIFS(OFFSET(_TradingHistory[約定数量],ROWS(_TradingHistory[])-IF(B29&gt;ROWS(_TradingHistory[]),ROWS(_TradingHistory[]),B29),0,IF(B29&gt;ROWS(_TradingHistory[]),ROWS(_TradingHistory[]),B29)-B28,1),OFFSET(_TradingHistory[実現損益],ROWS(_TradingHistory[])-IF(B29&gt;ROWS(_TradingHistory[]),ROWS(_TradingHistory[]),B29),0,IF(B29&gt;ROWS(_TradingHistory[]),ROWS(_TradingHistory[]),B29)-B28,1),"&lt;=0"),"")</f>
        <v/>
      </c>
      <c r="AB29" s="42" t="str">
        <f ca="1">IFERROR(SUMIFS(OFFSET(_TradingHistory[実現損益],ROWS(_TradingHistory[])-IF(B29&gt;ROWS(_TradingHistory[]),ROWS(_TradingHistory[]),B29),0,IF(B29&gt;ROWS(_TradingHistory[]),ROWS(_TradingHistory[]),B29)-B28),OFFSET(_TradingHistory[実現損益],ROWS(_TradingHistory[])-IF(B29&gt;ROWS(_TradingHistory[]),ROWS(_TradingHistory[]),B29),0,IF(B29&gt;ROWS(_TradingHistory[]),ROWS(_TradingHistory[]),B29)-B28,1),"&lt;=0"),"")</f>
        <v/>
      </c>
      <c r="AC29" s="41" t="str">
        <f t="shared" ca="1" si="23"/>
        <v/>
      </c>
      <c r="AD29" s="9" t="str">
        <f t="shared" ca="1" si="24"/>
        <v/>
      </c>
      <c r="AE29" s="16" t="str">
        <f t="shared" ca="1" si="25"/>
        <v/>
      </c>
      <c r="AF29" s="7" t="str">
        <f t="shared" ca="1" si="26"/>
        <v/>
      </c>
      <c r="AG29" s="8" t="str">
        <f t="shared" ca="1" si="27"/>
        <v/>
      </c>
      <c r="AH29" s="15" t="str">
        <f t="shared" ca="1" si="28"/>
        <v/>
      </c>
      <c r="AI29" s="9" t="str">
        <f t="shared" ca="1" si="29"/>
        <v/>
      </c>
      <c r="AJ29" s="7" t="str">
        <f t="shared" ca="1" si="30"/>
        <v/>
      </c>
      <c r="AK29" s="8" t="str">
        <f t="shared" ca="1" si="31"/>
        <v/>
      </c>
      <c r="AL29" s="15" t="str">
        <f t="shared" ca="1" si="32"/>
        <v/>
      </c>
      <c r="AM29" s="31" t="str">
        <f t="shared" ca="1" si="33"/>
        <v/>
      </c>
      <c r="AN29" s="32">
        <f t="shared" ca="1" si="63"/>
        <v>0.94876023427165568</v>
      </c>
      <c r="AO29" s="24">
        <f t="shared" ca="1" si="81"/>
        <v>90020</v>
      </c>
      <c r="AP29" s="21">
        <f t="shared" ca="1" si="35"/>
        <v>3.8461538461538464E-2</v>
      </c>
      <c r="AQ29" s="25">
        <f t="shared" ca="1" si="82"/>
        <v>100</v>
      </c>
      <c r="AR29" s="22">
        <f t="shared" ca="1" si="91"/>
        <v>4.9331744716121015</v>
      </c>
      <c r="AS29" s="25">
        <f t="shared" ca="1" si="84"/>
        <v>19304</v>
      </c>
      <c r="AT29" s="24">
        <f t="shared" ca="1" si="85"/>
        <v>95230</v>
      </c>
      <c r="AU29" s="25">
        <f t="shared" ca="1" si="86"/>
        <v>6</v>
      </c>
      <c r="AV29" s="22">
        <f t="shared" ca="1" si="65"/>
        <v>-5.1996007984031936</v>
      </c>
      <c r="AW29" s="25">
        <f t="shared" ca="1" si="87"/>
        <v>1002</v>
      </c>
      <c r="AX29" s="36">
        <f t="shared" ca="1" si="88"/>
        <v>-5210</v>
      </c>
      <c r="AY29" s="35" t="str">
        <f>IF(B29&lt;サマリー!$B$33+100,-BC29/BG29,"")</f>
        <v/>
      </c>
      <c r="AZ29" s="20">
        <f t="shared" ca="1" si="42"/>
        <v>20</v>
      </c>
      <c r="BA29" s="21">
        <f t="shared" ca="1" si="43"/>
        <v>0.83333333333333337</v>
      </c>
      <c r="BB29" s="1">
        <f ca="1">COUNTIFS(OFFSET(_TradingHistory[実現損益],ROWS(_TradingHistory[])-IF(B29&gt;ROWS(_TradingHistory[]),ROWS(_TradingHistory[]),B29),0,IF(B29&gt;ROWS(_TradingHistory[]),ROWS(_TradingHistory[]),B29),1),"&gt;0")</f>
        <v>5</v>
      </c>
      <c r="BC29" s="22">
        <f t="shared" ca="1" si="44"/>
        <v>0.75657894736842102</v>
      </c>
      <c r="BD29" s="1">
        <f ca="1">SUMIFS(OFFSET(_TradingHistory[約定数量],ROWS(_TradingHistory[])-IF(B29&gt;ROWS(_TradingHistory[]),ROWS(_TradingHistory[]),B29),0,IF(B29&gt;ROWS(_TradingHistory[]),ROWS(_TradingHistory[]),B29),1),OFFSET(_TradingHistory[実現損益],ROWS(_TradingHistory[])-IF(B29&gt;ROWS(_TradingHistory[]),ROWS(_TradingHistory[]),B29),0,IF(B29&gt;ROWS(_TradingHistory[]),ROWS(_TradingHistory[]),B29),1),"&gt;0")</f>
        <v>304</v>
      </c>
      <c r="BE29" s="20">
        <f ca="1">SUMIFS(OFFSET(_TradingHistory[実現損益],ROWS(_TradingHistory[])-IF(B29&gt;ROWS(_TradingHistory[]),ROWS(_TradingHistory[]),B29),0,IF(B29&gt;ROWS(_TradingHistory[]),ROWS(_TradingHistory[]),B29)),OFFSET(_TradingHistory[実現損益],ROWS(_TradingHistory[])-IF(B29&gt;ROWS(_TradingHistory[]),ROWS(_TradingHistory[]),B29),0,IF(B29&gt;ROWS(_TradingHistory[]),ROWS(_TradingHistory[]),B29),1),"&gt;0")</f>
        <v>230</v>
      </c>
      <c r="BF29" s="1">
        <f ca="1">COUNTIFS(OFFSET(_TradingHistory[実現損益],ROWS(_TradingHistory[])-IF(B29&gt;ROWS(_TradingHistory[]),ROWS(_TradingHistory[]),B29),0,IF(B29&gt;ROWS(_TradingHistory[]),ROWS(_TradingHistory[]),B29),1),"&lt;=0")</f>
        <v>1</v>
      </c>
      <c r="BG29" s="22">
        <f t="shared" ca="1" si="45"/>
        <v>-105</v>
      </c>
      <c r="BH29" s="23">
        <f ca="1">SUMIFS(OFFSET(_TradingHistory[約定数量],ROWS(_TradingHistory[])-IF(B29&gt;ROWS(_TradingHistory[]),ROWS(_TradingHistory[]),B29),0,IF(B29&gt;ROWS(_TradingHistory[]),ROWS(_TradingHistory[]),B29),1),OFFSET(_TradingHistory[実現損益],ROWS(_TradingHistory[])-IF(B29&gt;ROWS(_TradingHistory[]),ROWS(_TradingHistory[]),B29),0,IF(B29&gt;ROWS(_TradingHistory[]),ROWS(_TradingHistory[]),B29),1),"&lt;=0")</f>
        <v>2</v>
      </c>
      <c r="BI29" s="37">
        <f ca="1">SUMIFS(OFFSET(_TradingHistory[実現損益],ROWS(_TradingHistory[])-IF(B29&gt;ROWS(_TradingHistory[]),ROWS(_TradingHistory[]),B29),0,IF(B29&gt;ROWS(_TradingHistory[]),ROWS(_TradingHistory[]),B29)),OFFSET(_TradingHistory[実現損益],ROWS(_TradingHistory[])-IF(B29&gt;ROWS(_TradingHistory[]),ROWS(_TradingHistory[]),B29),0,IF(B29&gt;ROWS(_TradingHistory[]),ROWS(_TradingHistory[]),B29),1),"&lt;=0")</f>
        <v>-210</v>
      </c>
      <c r="BJ29" s="35" t="str">
        <f t="shared" si="66"/>
        <v/>
      </c>
      <c r="BK29" s="20" t="str">
        <f t="shared" si="67"/>
        <v/>
      </c>
      <c r="BL29" s="21" t="str">
        <f t="shared" si="68"/>
        <v/>
      </c>
      <c r="BM29" s="23" t="str">
        <f t="shared" si="69"/>
        <v/>
      </c>
      <c r="BN29" s="22" t="str">
        <f t="shared" si="70"/>
        <v/>
      </c>
      <c r="BO29" s="25" t="str">
        <f t="shared" si="71"/>
        <v/>
      </c>
      <c r="BP29" s="20" t="str">
        <f t="shared" si="72"/>
        <v/>
      </c>
      <c r="BQ29" s="23" t="str">
        <f t="shared" si="73"/>
        <v/>
      </c>
      <c r="BR29" s="22" t="str">
        <f t="shared" si="74"/>
        <v/>
      </c>
      <c r="BS29" s="23" t="str">
        <f t="shared" si="75"/>
        <v/>
      </c>
      <c r="BT29" s="20" t="str">
        <f t="shared" si="76"/>
        <v/>
      </c>
    </row>
    <row r="30" spans="1:72" x14ac:dyDescent="0.4">
      <c r="A30" s="2" cm="1">
        <f t="array" ref="A30">IF(ROWS(_TradingHistory[])&gt;B30,INDEX(_TradingHistory[約定日],ROWS(_TradingHistory[])-B30,0),WORKDAY(A29,10))</f>
        <v>46066</v>
      </c>
      <c r="B30">
        <v>2700</v>
      </c>
      <c r="C30" s="17">
        <v>0.95</v>
      </c>
      <c r="D30">
        <v>200</v>
      </c>
      <c r="E30">
        <v>5</v>
      </c>
      <c r="F30">
        <v>5</v>
      </c>
      <c r="G30" s="8">
        <f t="shared" si="57"/>
        <v>1</v>
      </c>
      <c r="H30" s="9">
        <f t="shared" si="89"/>
        <v>90000</v>
      </c>
      <c r="I30" s="10">
        <f t="shared" si="58"/>
        <v>0.95</v>
      </c>
      <c r="J30" s="7">
        <f t="shared" si="59"/>
        <v>95</v>
      </c>
      <c r="K30" s="8">
        <f t="shared" si="90"/>
        <v>5</v>
      </c>
      <c r="L30" s="11">
        <f t="shared" si="2"/>
        <v>19000</v>
      </c>
      <c r="M30" s="12">
        <f t="shared" si="3"/>
        <v>95000</v>
      </c>
      <c r="N30" s="7">
        <f t="shared" si="60"/>
        <v>5</v>
      </c>
      <c r="O30" s="8">
        <f t="shared" si="61"/>
        <v>-5</v>
      </c>
      <c r="P30" s="11">
        <f t="shared" si="4"/>
        <v>1000</v>
      </c>
      <c r="Q30" s="40">
        <f t="shared" si="5"/>
        <v>-5000</v>
      </c>
      <c r="R30" s="41" t="str">
        <f t="shared" ca="1" si="19"/>
        <v/>
      </c>
      <c r="S30" s="12" t="str">
        <f t="shared" ca="1" si="20"/>
        <v/>
      </c>
      <c r="T30" s="13" t="str">
        <f t="shared" ca="1" si="62"/>
        <v/>
      </c>
      <c r="U30" s="7" t="str">
        <f ca="1">IFERROR(COUNTIFS(OFFSET(_TradingHistory[実現損益],ROWS(_TradingHistory[])-IF(B30&gt;ROWS(_TradingHistory[]),ROWS(_TradingHistory[]),B30),0,IF(B30&gt;ROWS(_TradingHistory[]),ROWS(_TradingHistory[]),B30)-B29,1),"&gt;0"),"")</f>
        <v/>
      </c>
      <c r="V30" s="8" t="str">
        <f t="shared" ca="1" si="21"/>
        <v/>
      </c>
      <c r="W30" s="7" t="str">
        <f ca="1">IFERROR(SUMIFS(OFFSET(_TradingHistory[約定数量],ROWS(_TradingHistory[])-IF(B30&gt;ROWS(_TradingHistory[]),ROWS(_TradingHistory[]),B30),0,IF(B30&gt;ROWS(_TradingHistory[]),ROWS(_TradingHistory[]),B30)-B29,1),OFFSET(_TradingHistory[実現損益],ROWS(_TradingHistory[])-IF(B30&gt;ROWS(_TradingHistory[]),ROWS(_TradingHistory[]),B30),0,IF(B30&gt;ROWS(_TradingHistory[]),ROWS(_TradingHistory[]),B30)-B29,1),"&gt;0"),"")</f>
        <v/>
      </c>
      <c r="X30" s="7" t="str">
        <f ca="1">IFERROR(SUMIFS(OFFSET(_TradingHistory[実現損益],ROWS(_TradingHistory[])-IF(B30&gt;ROWS(_TradingHistory[]),ROWS(_TradingHistory[]),B30),0,IF(B30&gt;ROWS(_TradingHistory[]),ROWS(_TradingHistory[]),B30)-B29),OFFSET(_TradingHistory[実現損益],ROWS(_TradingHistory[])-IF(B30&gt;ROWS(_TradingHistory[]),ROWS(_TradingHistory[]),B30),0,IF(B30&gt;ROWS(_TradingHistory[]),ROWS(_TradingHistory[]),B30)-B29,1),"&gt;0"),"")</f>
        <v/>
      </c>
      <c r="Y30" s="14" t="str">
        <f ca="1">IFERROR(COUNTIFS(OFFSET(_TradingHistory[実現損益],ROWS(_TradingHistory[])-IF(B30&gt;ROWS(_TradingHistory[]),ROWS(_TradingHistory[]),B30),0,IF(B30&gt;ROWS(_TradingHistory[]),ROWS(_TradingHistory[]),B30)-B29,1),"&lt;=0"),"")</f>
        <v/>
      </c>
      <c r="Z30" s="8" t="str">
        <f t="shared" ca="1" si="22"/>
        <v/>
      </c>
      <c r="AA30" s="7" t="str">
        <f ca="1">IFERROR(SUMIFS(OFFSET(_TradingHistory[約定数量],ROWS(_TradingHistory[])-IF(B30&gt;ROWS(_TradingHistory[]),ROWS(_TradingHistory[]),B30),0,IF(B30&gt;ROWS(_TradingHistory[]),ROWS(_TradingHistory[]),B30)-B29,1),OFFSET(_TradingHistory[実現損益],ROWS(_TradingHistory[])-IF(B30&gt;ROWS(_TradingHistory[]),ROWS(_TradingHistory[]),B30),0,IF(B30&gt;ROWS(_TradingHistory[]),ROWS(_TradingHistory[]),B30)-B29,1),"&lt;=0"),"")</f>
        <v/>
      </c>
      <c r="AB30" s="42" t="str">
        <f ca="1">IFERROR(SUMIFS(OFFSET(_TradingHistory[実現損益],ROWS(_TradingHistory[])-IF(B30&gt;ROWS(_TradingHistory[]),ROWS(_TradingHistory[]),B30),0,IF(B30&gt;ROWS(_TradingHistory[]),ROWS(_TradingHistory[]),B30)-B29),OFFSET(_TradingHistory[実現損益],ROWS(_TradingHistory[])-IF(B30&gt;ROWS(_TradingHistory[]),ROWS(_TradingHistory[]),B30),0,IF(B30&gt;ROWS(_TradingHistory[]),ROWS(_TradingHistory[]),B30)-B29,1),"&lt;=0"),"")</f>
        <v/>
      </c>
      <c r="AC30" s="41" t="str">
        <f t="shared" ca="1" si="23"/>
        <v/>
      </c>
      <c r="AD30" s="9" t="str">
        <f t="shared" ca="1" si="24"/>
        <v/>
      </c>
      <c r="AE30" s="16" t="str">
        <f t="shared" ca="1" si="25"/>
        <v/>
      </c>
      <c r="AF30" s="7" t="str">
        <f t="shared" ca="1" si="26"/>
        <v/>
      </c>
      <c r="AG30" s="8" t="str">
        <f t="shared" ca="1" si="27"/>
        <v/>
      </c>
      <c r="AH30" s="15" t="str">
        <f t="shared" ca="1" si="28"/>
        <v/>
      </c>
      <c r="AI30" s="9" t="str">
        <f t="shared" ca="1" si="29"/>
        <v/>
      </c>
      <c r="AJ30" s="7" t="str">
        <f t="shared" ca="1" si="30"/>
        <v/>
      </c>
      <c r="AK30" s="8" t="str">
        <f t="shared" ca="1" si="31"/>
        <v/>
      </c>
      <c r="AL30" s="15" t="str">
        <f t="shared" ca="1" si="32"/>
        <v/>
      </c>
      <c r="AM30" s="31" t="str">
        <f t="shared" ca="1" si="33"/>
        <v/>
      </c>
      <c r="AN30" s="32">
        <f t="shared" ca="1" si="63"/>
        <v>0.94876023427165568</v>
      </c>
      <c r="AO30" s="24">
        <f t="shared" ca="1" si="81"/>
        <v>90020</v>
      </c>
      <c r="AP30" s="21">
        <f t="shared" ca="1" si="35"/>
        <v>3.7037037037037035E-2</v>
      </c>
      <c r="AQ30" s="25">
        <f t="shared" ca="1" si="82"/>
        <v>100</v>
      </c>
      <c r="AR30" s="22">
        <f t="shared" ca="1" si="91"/>
        <v>4.9331744716121015</v>
      </c>
      <c r="AS30" s="25">
        <f t="shared" ca="1" si="84"/>
        <v>19304</v>
      </c>
      <c r="AT30" s="24">
        <f t="shared" ca="1" si="85"/>
        <v>95230</v>
      </c>
      <c r="AU30" s="25">
        <f t="shared" ca="1" si="86"/>
        <v>6</v>
      </c>
      <c r="AV30" s="22">
        <f t="shared" ca="1" si="65"/>
        <v>-5.1996007984031936</v>
      </c>
      <c r="AW30" s="25">
        <f t="shared" ca="1" si="87"/>
        <v>1002</v>
      </c>
      <c r="AX30" s="36">
        <f t="shared" ca="1" si="88"/>
        <v>-5210</v>
      </c>
      <c r="AY30" s="35" t="str">
        <f>IF(B30&lt;サマリー!$B$33+100,-BC30/BG30,"")</f>
        <v/>
      </c>
      <c r="AZ30" s="20">
        <f t="shared" ca="1" si="42"/>
        <v>20</v>
      </c>
      <c r="BA30" s="21">
        <f t="shared" ca="1" si="43"/>
        <v>0.83333333333333337</v>
      </c>
      <c r="BB30" s="1">
        <f ca="1">COUNTIFS(OFFSET(_TradingHistory[実現損益],ROWS(_TradingHistory[])-IF(B30&gt;ROWS(_TradingHistory[]),ROWS(_TradingHistory[]),B30),0,IF(B30&gt;ROWS(_TradingHistory[]),ROWS(_TradingHistory[]),B30),1),"&gt;0")</f>
        <v>5</v>
      </c>
      <c r="BC30" s="22">
        <f t="shared" ca="1" si="44"/>
        <v>0.75657894736842102</v>
      </c>
      <c r="BD30" s="1">
        <f ca="1">SUMIFS(OFFSET(_TradingHistory[約定数量],ROWS(_TradingHistory[])-IF(B30&gt;ROWS(_TradingHistory[]),ROWS(_TradingHistory[]),B30),0,IF(B30&gt;ROWS(_TradingHistory[]),ROWS(_TradingHistory[]),B30),1),OFFSET(_TradingHistory[実現損益],ROWS(_TradingHistory[])-IF(B30&gt;ROWS(_TradingHistory[]),ROWS(_TradingHistory[]),B30),0,IF(B30&gt;ROWS(_TradingHistory[]),ROWS(_TradingHistory[]),B30),1),"&gt;0")</f>
        <v>304</v>
      </c>
      <c r="BE30" s="20">
        <f ca="1">SUMIFS(OFFSET(_TradingHistory[実現損益],ROWS(_TradingHistory[])-IF(B30&gt;ROWS(_TradingHistory[]),ROWS(_TradingHistory[]),B30),0,IF(B30&gt;ROWS(_TradingHistory[]),ROWS(_TradingHistory[]),B30)),OFFSET(_TradingHistory[実現損益],ROWS(_TradingHistory[])-IF(B30&gt;ROWS(_TradingHistory[]),ROWS(_TradingHistory[]),B30),0,IF(B30&gt;ROWS(_TradingHistory[]),ROWS(_TradingHistory[]),B30),1),"&gt;0")</f>
        <v>230</v>
      </c>
      <c r="BF30" s="1">
        <f ca="1">COUNTIFS(OFFSET(_TradingHistory[実現損益],ROWS(_TradingHistory[])-IF(B30&gt;ROWS(_TradingHistory[]),ROWS(_TradingHistory[]),B30),0,IF(B30&gt;ROWS(_TradingHistory[]),ROWS(_TradingHistory[]),B30),1),"&lt;=0")</f>
        <v>1</v>
      </c>
      <c r="BG30" s="22">
        <f t="shared" ca="1" si="45"/>
        <v>-105</v>
      </c>
      <c r="BH30" s="23">
        <f ca="1">SUMIFS(OFFSET(_TradingHistory[約定数量],ROWS(_TradingHistory[])-IF(B30&gt;ROWS(_TradingHistory[]),ROWS(_TradingHistory[]),B30),0,IF(B30&gt;ROWS(_TradingHistory[]),ROWS(_TradingHistory[]),B30),1),OFFSET(_TradingHistory[実現損益],ROWS(_TradingHistory[])-IF(B30&gt;ROWS(_TradingHistory[]),ROWS(_TradingHistory[]),B30),0,IF(B30&gt;ROWS(_TradingHistory[]),ROWS(_TradingHistory[]),B30),1),"&lt;=0")</f>
        <v>2</v>
      </c>
      <c r="BI30" s="37">
        <f ca="1">SUMIFS(OFFSET(_TradingHistory[実現損益],ROWS(_TradingHistory[])-IF(B30&gt;ROWS(_TradingHistory[]),ROWS(_TradingHistory[]),B30),0,IF(B30&gt;ROWS(_TradingHistory[]),ROWS(_TradingHistory[]),B30)),OFFSET(_TradingHistory[実現損益],ROWS(_TradingHistory[])-IF(B30&gt;ROWS(_TradingHistory[]),ROWS(_TradingHistory[]),B30),0,IF(B30&gt;ROWS(_TradingHistory[]),ROWS(_TradingHistory[]),B30),1),"&lt;=0")</f>
        <v>-210</v>
      </c>
      <c r="BJ30" s="35" t="str">
        <f t="shared" si="66"/>
        <v/>
      </c>
      <c r="BK30" s="20" t="str">
        <f t="shared" si="67"/>
        <v/>
      </c>
      <c r="BL30" s="21" t="str">
        <f t="shared" si="68"/>
        <v/>
      </c>
      <c r="BM30" s="23" t="str">
        <f t="shared" si="69"/>
        <v/>
      </c>
      <c r="BN30" s="22" t="str">
        <f t="shared" si="70"/>
        <v/>
      </c>
      <c r="BO30" s="25" t="str">
        <f t="shared" si="71"/>
        <v/>
      </c>
      <c r="BP30" s="20" t="str">
        <f t="shared" si="72"/>
        <v/>
      </c>
      <c r="BQ30" s="23" t="str">
        <f t="shared" si="73"/>
        <v/>
      </c>
      <c r="BR30" s="22" t="str">
        <f t="shared" si="74"/>
        <v/>
      </c>
      <c r="BS30" s="23" t="str">
        <f t="shared" si="75"/>
        <v/>
      </c>
      <c r="BT30" s="20" t="str">
        <f t="shared" si="76"/>
        <v/>
      </c>
    </row>
    <row r="31" spans="1:72" x14ac:dyDescent="0.4">
      <c r="A31" s="2" cm="1">
        <f t="array" ref="A31">IF(ROWS(_TradingHistory[])&gt;B31,INDEX(_TradingHistory[約定日],ROWS(_TradingHistory[])-B31,0),WORKDAY(A30,10))</f>
        <v>46080</v>
      </c>
      <c r="B31">
        <v>2800</v>
      </c>
      <c r="C31" s="17">
        <v>0.95</v>
      </c>
      <c r="D31">
        <v>200</v>
      </c>
      <c r="E31">
        <v>5</v>
      </c>
      <c r="F31">
        <v>5</v>
      </c>
      <c r="G31" s="8">
        <f t="shared" si="57"/>
        <v>1</v>
      </c>
      <c r="H31" s="9">
        <f t="shared" si="89"/>
        <v>90000</v>
      </c>
      <c r="I31" s="10">
        <f t="shared" si="58"/>
        <v>0.95</v>
      </c>
      <c r="J31" s="7">
        <f t="shared" si="59"/>
        <v>95</v>
      </c>
      <c r="K31" s="8">
        <f t="shared" si="90"/>
        <v>5</v>
      </c>
      <c r="L31" s="11">
        <f t="shared" si="2"/>
        <v>19000</v>
      </c>
      <c r="M31" s="12">
        <f t="shared" si="3"/>
        <v>95000</v>
      </c>
      <c r="N31" s="7">
        <f t="shared" si="60"/>
        <v>5</v>
      </c>
      <c r="O31" s="8">
        <f t="shared" si="61"/>
        <v>-5</v>
      </c>
      <c r="P31" s="11">
        <f t="shared" si="4"/>
        <v>1000</v>
      </c>
      <c r="Q31" s="40">
        <f t="shared" si="5"/>
        <v>-5000</v>
      </c>
      <c r="R31" s="41" t="str">
        <f t="shared" ca="1" si="19"/>
        <v/>
      </c>
      <c r="S31" s="12" t="str">
        <f t="shared" ca="1" si="20"/>
        <v/>
      </c>
      <c r="T31" s="13" t="str">
        <f t="shared" ca="1" si="62"/>
        <v/>
      </c>
      <c r="U31" s="7" t="str">
        <f ca="1">IFERROR(COUNTIFS(OFFSET(_TradingHistory[実現損益],ROWS(_TradingHistory[])-IF(B31&gt;ROWS(_TradingHistory[]),ROWS(_TradingHistory[]),B31),0,IF(B31&gt;ROWS(_TradingHistory[]),ROWS(_TradingHistory[]),B31)-B30,1),"&gt;0"),"")</f>
        <v/>
      </c>
      <c r="V31" s="8" t="str">
        <f t="shared" ca="1" si="21"/>
        <v/>
      </c>
      <c r="W31" s="7" t="str">
        <f ca="1">IFERROR(SUMIFS(OFFSET(_TradingHistory[約定数量],ROWS(_TradingHistory[])-IF(B31&gt;ROWS(_TradingHistory[]),ROWS(_TradingHistory[]),B31),0,IF(B31&gt;ROWS(_TradingHistory[]),ROWS(_TradingHistory[]),B31)-B30,1),OFFSET(_TradingHistory[実現損益],ROWS(_TradingHistory[])-IF(B31&gt;ROWS(_TradingHistory[]),ROWS(_TradingHistory[]),B31),0,IF(B31&gt;ROWS(_TradingHistory[]),ROWS(_TradingHistory[]),B31)-B30,1),"&gt;0"),"")</f>
        <v/>
      </c>
      <c r="X31" s="7" t="str">
        <f ca="1">IFERROR(SUMIFS(OFFSET(_TradingHistory[実現損益],ROWS(_TradingHistory[])-IF(B31&gt;ROWS(_TradingHistory[]),ROWS(_TradingHistory[]),B31),0,IF(B31&gt;ROWS(_TradingHistory[]),ROWS(_TradingHistory[]),B31)-B30),OFFSET(_TradingHistory[実現損益],ROWS(_TradingHistory[])-IF(B31&gt;ROWS(_TradingHistory[]),ROWS(_TradingHistory[]),B31),0,IF(B31&gt;ROWS(_TradingHistory[]),ROWS(_TradingHistory[]),B31)-B30,1),"&gt;0"),"")</f>
        <v/>
      </c>
      <c r="Y31" s="14" t="str">
        <f ca="1">IFERROR(COUNTIFS(OFFSET(_TradingHistory[実現損益],ROWS(_TradingHistory[])-IF(B31&gt;ROWS(_TradingHistory[]),ROWS(_TradingHistory[]),B31),0,IF(B31&gt;ROWS(_TradingHistory[]),ROWS(_TradingHistory[]),B31)-B30,1),"&lt;=0"),"")</f>
        <v/>
      </c>
      <c r="Z31" s="8" t="str">
        <f t="shared" ca="1" si="22"/>
        <v/>
      </c>
      <c r="AA31" s="7" t="str">
        <f ca="1">IFERROR(SUMIFS(OFFSET(_TradingHistory[約定数量],ROWS(_TradingHistory[])-IF(B31&gt;ROWS(_TradingHistory[]),ROWS(_TradingHistory[]),B31),0,IF(B31&gt;ROWS(_TradingHistory[]),ROWS(_TradingHistory[]),B31)-B30,1),OFFSET(_TradingHistory[実現損益],ROWS(_TradingHistory[])-IF(B31&gt;ROWS(_TradingHistory[]),ROWS(_TradingHistory[]),B31),0,IF(B31&gt;ROWS(_TradingHistory[]),ROWS(_TradingHistory[]),B31)-B30,1),"&lt;=0"),"")</f>
        <v/>
      </c>
      <c r="AB31" s="42" t="str">
        <f ca="1">IFERROR(SUMIFS(OFFSET(_TradingHistory[実現損益],ROWS(_TradingHistory[])-IF(B31&gt;ROWS(_TradingHistory[]),ROWS(_TradingHistory[]),B31),0,IF(B31&gt;ROWS(_TradingHistory[]),ROWS(_TradingHistory[]),B31)-B30),OFFSET(_TradingHistory[実現損益],ROWS(_TradingHistory[])-IF(B31&gt;ROWS(_TradingHistory[]),ROWS(_TradingHistory[]),B31),0,IF(B31&gt;ROWS(_TradingHistory[]),ROWS(_TradingHistory[]),B31)-B30,1),"&lt;=0"),"")</f>
        <v/>
      </c>
      <c r="AC31" s="41" t="str">
        <f t="shared" ca="1" si="23"/>
        <v/>
      </c>
      <c r="AD31" s="9" t="str">
        <f t="shared" ca="1" si="24"/>
        <v/>
      </c>
      <c r="AE31" s="16" t="str">
        <f t="shared" ca="1" si="25"/>
        <v/>
      </c>
      <c r="AF31" s="7" t="str">
        <f t="shared" ca="1" si="26"/>
        <v/>
      </c>
      <c r="AG31" s="8" t="str">
        <f t="shared" ca="1" si="27"/>
        <v/>
      </c>
      <c r="AH31" s="15" t="str">
        <f t="shared" ca="1" si="28"/>
        <v/>
      </c>
      <c r="AI31" s="9" t="str">
        <f t="shared" ca="1" si="29"/>
        <v/>
      </c>
      <c r="AJ31" s="7" t="str">
        <f t="shared" ca="1" si="30"/>
        <v/>
      </c>
      <c r="AK31" s="8" t="str">
        <f t="shared" ca="1" si="31"/>
        <v/>
      </c>
      <c r="AL31" s="15" t="str">
        <f t="shared" ca="1" si="32"/>
        <v/>
      </c>
      <c r="AM31" s="31" t="str">
        <f t="shared" ca="1" si="33"/>
        <v/>
      </c>
      <c r="AN31" s="32">
        <f t="shared" ca="1" si="63"/>
        <v>0.94876023427165568</v>
      </c>
      <c r="AO31" s="24">
        <f t="shared" ca="1" si="81"/>
        <v>90020</v>
      </c>
      <c r="AP31" s="21">
        <f t="shared" ca="1" si="35"/>
        <v>3.5714285714285712E-2</v>
      </c>
      <c r="AQ31" s="25">
        <f t="shared" ca="1" si="82"/>
        <v>100</v>
      </c>
      <c r="AR31" s="22">
        <f t="shared" ca="1" si="91"/>
        <v>4.9331744716121015</v>
      </c>
      <c r="AS31" s="25">
        <f t="shared" ca="1" si="84"/>
        <v>19304</v>
      </c>
      <c r="AT31" s="24">
        <f t="shared" ca="1" si="85"/>
        <v>95230</v>
      </c>
      <c r="AU31" s="25">
        <f t="shared" ca="1" si="86"/>
        <v>6</v>
      </c>
      <c r="AV31" s="22">
        <f t="shared" ca="1" si="65"/>
        <v>-5.1996007984031936</v>
      </c>
      <c r="AW31" s="25">
        <f t="shared" ca="1" si="87"/>
        <v>1002</v>
      </c>
      <c r="AX31" s="36">
        <f t="shared" ca="1" si="88"/>
        <v>-5210</v>
      </c>
      <c r="AY31" s="35" t="str">
        <f>IF(B31&lt;サマリー!$B$33+100,-BC31/BG31,"")</f>
        <v/>
      </c>
      <c r="AZ31" s="20">
        <f t="shared" ca="1" si="42"/>
        <v>20</v>
      </c>
      <c r="BA31" s="21">
        <f t="shared" ca="1" si="43"/>
        <v>0.83333333333333337</v>
      </c>
      <c r="BB31" s="1">
        <f ca="1">COUNTIFS(OFFSET(_TradingHistory[実現損益],ROWS(_TradingHistory[])-IF(B31&gt;ROWS(_TradingHistory[]),ROWS(_TradingHistory[]),B31),0,IF(B31&gt;ROWS(_TradingHistory[]),ROWS(_TradingHistory[]),B31),1),"&gt;0")</f>
        <v>5</v>
      </c>
      <c r="BC31" s="22">
        <f t="shared" ca="1" si="44"/>
        <v>0.75657894736842102</v>
      </c>
      <c r="BD31" s="1">
        <f ca="1">SUMIFS(OFFSET(_TradingHistory[約定数量],ROWS(_TradingHistory[])-IF(B31&gt;ROWS(_TradingHistory[]),ROWS(_TradingHistory[]),B31),0,IF(B31&gt;ROWS(_TradingHistory[]),ROWS(_TradingHistory[]),B31),1),OFFSET(_TradingHistory[実現損益],ROWS(_TradingHistory[])-IF(B31&gt;ROWS(_TradingHistory[]),ROWS(_TradingHistory[]),B31),0,IF(B31&gt;ROWS(_TradingHistory[]),ROWS(_TradingHistory[]),B31),1),"&gt;0")</f>
        <v>304</v>
      </c>
      <c r="BE31" s="20">
        <f ca="1">SUMIFS(OFFSET(_TradingHistory[実現損益],ROWS(_TradingHistory[])-IF(B31&gt;ROWS(_TradingHistory[]),ROWS(_TradingHistory[]),B31),0,IF(B31&gt;ROWS(_TradingHistory[]),ROWS(_TradingHistory[]),B31)),OFFSET(_TradingHistory[実現損益],ROWS(_TradingHistory[])-IF(B31&gt;ROWS(_TradingHistory[]),ROWS(_TradingHistory[]),B31),0,IF(B31&gt;ROWS(_TradingHistory[]),ROWS(_TradingHistory[]),B31),1),"&gt;0")</f>
        <v>230</v>
      </c>
      <c r="BF31" s="1">
        <f ca="1">COUNTIFS(OFFSET(_TradingHistory[実現損益],ROWS(_TradingHistory[])-IF(B31&gt;ROWS(_TradingHistory[]),ROWS(_TradingHistory[]),B31),0,IF(B31&gt;ROWS(_TradingHistory[]),ROWS(_TradingHistory[]),B31),1),"&lt;=0")</f>
        <v>1</v>
      </c>
      <c r="BG31" s="22">
        <f t="shared" ca="1" si="45"/>
        <v>-105</v>
      </c>
      <c r="BH31" s="23">
        <f ca="1">SUMIFS(OFFSET(_TradingHistory[約定数量],ROWS(_TradingHistory[])-IF(B31&gt;ROWS(_TradingHistory[]),ROWS(_TradingHistory[]),B31),0,IF(B31&gt;ROWS(_TradingHistory[]),ROWS(_TradingHistory[]),B31),1),OFFSET(_TradingHistory[実現損益],ROWS(_TradingHistory[])-IF(B31&gt;ROWS(_TradingHistory[]),ROWS(_TradingHistory[]),B31),0,IF(B31&gt;ROWS(_TradingHistory[]),ROWS(_TradingHistory[]),B31),1),"&lt;=0")</f>
        <v>2</v>
      </c>
      <c r="BI31" s="37">
        <f ca="1">SUMIFS(OFFSET(_TradingHistory[実現損益],ROWS(_TradingHistory[])-IF(B31&gt;ROWS(_TradingHistory[]),ROWS(_TradingHistory[]),B31),0,IF(B31&gt;ROWS(_TradingHistory[]),ROWS(_TradingHistory[]),B31)),OFFSET(_TradingHistory[実現損益],ROWS(_TradingHistory[])-IF(B31&gt;ROWS(_TradingHistory[]),ROWS(_TradingHistory[]),B31),0,IF(B31&gt;ROWS(_TradingHistory[]),ROWS(_TradingHistory[]),B31),1),"&lt;=0")</f>
        <v>-210</v>
      </c>
      <c r="BJ31" s="35" t="str">
        <f t="shared" si="66"/>
        <v/>
      </c>
      <c r="BK31" s="20" t="str">
        <f t="shared" si="67"/>
        <v/>
      </c>
      <c r="BL31" s="21" t="str">
        <f t="shared" si="68"/>
        <v/>
      </c>
      <c r="BM31" s="23" t="str">
        <f t="shared" si="69"/>
        <v/>
      </c>
      <c r="BN31" s="22" t="str">
        <f t="shared" si="70"/>
        <v/>
      </c>
      <c r="BO31" s="25" t="str">
        <f t="shared" si="71"/>
        <v/>
      </c>
      <c r="BP31" s="20" t="str">
        <f t="shared" si="72"/>
        <v/>
      </c>
      <c r="BQ31" s="23" t="str">
        <f t="shared" si="73"/>
        <v/>
      </c>
      <c r="BR31" s="22" t="str">
        <f t="shared" si="74"/>
        <v/>
      </c>
      <c r="BS31" s="23" t="str">
        <f t="shared" si="75"/>
        <v/>
      </c>
      <c r="BT31" s="20" t="str">
        <f t="shared" si="76"/>
        <v/>
      </c>
    </row>
    <row r="32" spans="1:72" x14ac:dyDescent="0.4">
      <c r="A32" s="2" cm="1">
        <f t="array" ref="A32">IF(ROWS(_TradingHistory[])&gt;B32,INDEX(_TradingHistory[約定日],ROWS(_TradingHistory[])-B32,0),WORKDAY(A31,10))</f>
        <v>46094</v>
      </c>
      <c r="B32">
        <v>2900</v>
      </c>
      <c r="C32" s="17">
        <v>0.95</v>
      </c>
      <c r="D32">
        <v>200</v>
      </c>
      <c r="E32">
        <v>5</v>
      </c>
      <c r="F32">
        <v>5</v>
      </c>
      <c r="G32" s="8">
        <f t="shared" si="57"/>
        <v>1</v>
      </c>
      <c r="H32" s="9">
        <f t="shared" si="89"/>
        <v>90000</v>
      </c>
      <c r="I32" s="10">
        <f t="shared" si="58"/>
        <v>0.95</v>
      </c>
      <c r="J32" s="7">
        <f t="shared" si="59"/>
        <v>95</v>
      </c>
      <c r="K32" s="8">
        <f t="shared" si="90"/>
        <v>5</v>
      </c>
      <c r="L32" s="11">
        <f t="shared" si="2"/>
        <v>19000</v>
      </c>
      <c r="M32" s="12">
        <f t="shared" si="3"/>
        <v>95000</v>
      </c>
      <c r="N32" s="7">
        <f t="shared" si="60"/>
        <v>5</v>
      </c>
      <c r="O32" s="8">
        <f t="shared" si="61"/>
        <v>-5</v>
      </c>
      <c r="P32" s="11">
        <f t="shared" si="4"/>
        <v>1000</v>
      </c>
      <c r="Q32" s="40">
        <f t="shared" si="5"/>
        <v>-5000</v>
      </c>
      <c r="R32" s="41" t="str">
        <f t="shared" ca="1" si="19"/>
        <v/>
      </c>
      <c r="S32" s="12" t="str">
        <f t="shared" ca="1" si="20"/>
        <v/>
      </c>
      <c r="T32" s="13" t="str">
        <f t="shared" ca="1" si="62"/>
        <v/>
      </c>
      <c r="U32" s="7" t="str">
        <f ca="1">IFERROR(COUNTIFS(OFFSET(_TradingHistory[実現損益],ROWS(_TradingHistory[])-IF(B32&gt;ROWS(_TradingHistory[]),ROWS(_TradingHistory[]),B32),0,IF(B32&gt;ROWS(_TradingHistory[]),ROWS(_TradingHistory[]),B32)-B31,1),"&gt;0"),"")</f>
        <v/>
      </c>
      <c r="V32" s="8" t="str">
        <f t="shared" ca="1" si="21"/>
        <v/>
      </c>
      <c r="W32" s="7" t="str">
        <f ca="1">IFERROR(SUMIFS(OFFSET(_TradingHistory[約定数量],ROWS(_TradingHistory[])-IF(B32&gt;ROWS(_TradingHistory[]),ROWS(_TradingHistory[]),B32),0,IF(B32&gt;ROWS(_TradingHistory[]),ROWS(_TradingHistory[]),B32)-B31,1),OFFSET(_TradingHistory[実現損益],ROWS(_TradingHistory[])-IF(B32&gt;ROWS(_TradingHistory[]),ROWS(_TradingHistory[]),B32),0,IF(B32&gt;ROWS(_TradingHistory[]),ROWS(_TradingHistory[]),B32)-B31,1),"&gt;0"),"")</f>
        <v/>
      </c>
      <c r="X32" s="7" t="str">
        <f ca="1">IFERROR(SUMIFS(OFFSET(_TradingHistory[実現損益],ROWS(_TradingHistory[])-IF(B32&gt;ROWS(_TradingHistory[]),ROWS(_TradingHistory[]),B32),0,IF(B32&gt;ROWS(_TradingHistory[]),ROWS(_TradingHistory[]),B32)-B31),OFFSET(_TradingHistory[実現損益],ROWS(_TradingHistory[])-IF(B32&gt;ROWS(_TradingHistory[]),ROWS(_TradingHistory[]),B32),0,IF(B32&gt;ROWS(_TradingHistory[]),ROWS(_TradingHistory[]),B32)-B31,1),"&gt;0"),"")</f>
        <v/>
      </c>
      <c r="Y32" s="14" t="str">
        <f ca="1">IFERROR(COUNTIFS(OFFSET(_TradingHistory[実現損益],ROWS(_TradingHistory[])-IF(B32&gt;ROWS(_TradingHistory[]),ROWS(_TradingHistory[]),B32),0,IF(B32&gt;ROWS(_TradingHistory[]),ROWS(_TradingHistory[]),B32)-B31,1),"&lt;=0"),"")</f>
        <v/>
      </c>
      <c r="Z32" s="8" t="str">
        <f t="shared" ca="1" si="22"/>
        <v/>
      </c>
      <c r="AA32" s="7" t="str">
        <f ca="1">IFERROR(SUMIFS(OFFSET(_TradingHistory[約定数量],ROWS(_TradingHistory[])-IF(B32&gt;ROWS(_TradingHistory[]),ROWS(_TradingHistory[]),B32),0,IF(B32&gt;ROWS(_TradingHistory[]),ROWS(_TradingHistory[]),B32)-B31,1),OFFSET(_TradingHistory[実現損益],ROWS(_TradingHistory[])-IF(B32&gt;ROWS(_TradingHistory[]),ROWS(_TradingHistory[]),B32),0,IF(B32&gt;ROWS(_TradingHistory[]),ROWS(_TradingHistory[]),B32)-B31,1),"&lt;=0"),"")</f>
        <v/>
      </c>
      <c r="AB32" s="42" t="str">
        <f ca="1">IFERROR(SUMIFS(OFFSET(_TradingHistory[実現損益],ROWS(_TradingHistory[])-IF(B32&gt;ROWS(_TradingHistory[]),ROWS(_TradingHistory[]),B32),0,IF(B32&gt;ROWS(_TradingHistory[]),ROWS(_TradingHistory[]),B32)-B31),OFFSET(_TradingHistory[実現損益],ROWS(_TradingHistory[])-IF(B32&gt;ROWS(_TradingHistory[]),ROWS(_TradingHistory[]),B32),0,IF(B32&gt;ROWS(_TradingHistory[]),ROWS(_TradingHistory[]),B32)-B31,1),"&lt;=0"),"")</f>
        <v/>
      </c>
      <c r="AC32" s="41" t="str">
        <f t="shared" ca="1" si="23"/>
        <v/>
      </c>
      <c r="AD32" s="9" t="str">
        <f t="shared" ca="1" si="24"/>
        <v/>
      </c>
      <c r="AE32" s="16" t="str">
        <f t="shared" ca="1" si="25"/>
        <v/>
      </c>
      <c r="AF32" s="7" t="str">
        <f t="shared" ca="1" si="26"/>
        <v/>
      </c>
      <c r="AG32" s="8" t="str">
        <f t="shared" ca="1" si="27"/>
        <v/>
      </c>
      <c r="AH32" s="15" t="str">
        <f t="shared" ca="1" si="28"/>
        <v/>
      </c>
      <c r="AI32" s="9" t="str">
        <f t="shared" ca="1" si="29"/>
        <v/>
      </c>
      <c r="AJ32" s="7" t="str">
        <f t="shared" ca="1" si="30"/>
        <v/>
      </c>
      <c r="AK32" s="8" t="str">
        <f t="shared" ca="1" si="31"/>
        <v/>
      </c>
      <c r="AL32" s="15" t="str">
        <f t="shared" ca="1" si="32"/>
        <v/>
      </c>
      <c r="AM32" s="31" t="str">
        <f t="shared" ca="1" si="33"/>
        <v/>
      </c>
      <c r="AN32" s="32">
        <f t="shared" ca="1" si="63"/>
        <v>0.94876023427165568</v>
      </c>
      <c r="AO32" s="24">
        <f t="shared" ca="1" si="81"/>
        <v>90020</v>
      </c>
      <c r="AP32" s="21">
        <f t="shared" ca="1" si="35"/>
        <v>3.4482758620689655E-2</v>
      </c>
      <c r="AQ32" s="25">
        <f t="shared" ca="1" si="82"/>
        <v>100</v>
      </c>
      <c r="AR32" s="22">
        <f t="shared" ca="1" si="91"/>
        <v>4.9331744716121015</v>
      </c>
      <c r="AS32" s="25">
        <f t="shared" ca="1" si="84"/>
        <v>19304</v>
      </c>
      <c r="AT32" s="24">
        <f t="shared" ca="1" si="85"/>
        <v>95230</v>
      </c>
      <c r="AU32" s="25">
        <f t="shared" ca="1" si="86"/>
        <v>6</v>
      </c>
      <c r="AV32" s="22">
        <f t="shared" ca="1" si="65"/>
        <v>-5.1996007984031936</v>
      </c>
      <c r="AW32" s="25">
        <f t="shared" ca="1" si="87"/>
        <v>1002</v>
      </c>
      <c r="AX32" s="36">
        <f t="shared" ca="1" si="88"/>
        <v>-5210</v>
      </c>
      <c r="AY32" s="35" t="str">
        <f>IF(B32&lt;サマリー!$B$33+100,-BC32/BG32,"")</f>
        <v/>
      </c>
      <c r="AZ32" s="20">
        <f t="shared" ca="1" si="42"/>
        <v>20</v>
      </c>
      <c r="BA32" s="21">
        <f t="shared" ca="1" si="43"/>
        <v>0.83333333333333337</v>
      </c>
      <c r="BB32" s="1">
        <f ca="1">COUNTIFS(OFFSET(_TradingHistory[実現損益],ROWS(_TradingHistory[])-IF(B32&gt;ROWS(_TradingHistory[]),ROWS(_TradingHistory[]),B32),0,IF(B32&gt;ROWS(_TradingHistory[]),ROWS(_TradingHistory[]),B32),1),"&gt;0")</f>
        <v>5</v>
      </c>
      <c r="BC32" s="22">
        <f t="shared" ca="1" si="44"/>
        <v>0.75657894736842102</v>
      </c>
      <c r="BD32" s="1">
        <f ca="1">SUMIFS(OFFSET(_TradingHistory[約定数量],ROWS(_TradingHistory[])-IF(B32&gt;ROWS(_TradingHistory[]),ROWS(_TradingHistory[]),B32),0,IF(B32&gt;ROWS(_TradingHistory[]),ROWS(_TradingHistory[]),B32),1),OFFSET(_TradingHistory[実現損益],ROWS(_TradingHistory[])-IF(B32&gt;ROWS(_TradingHistory[]),ROWS(_TradingHistory[]),B32),0,IF(B32&gt;ROWS(_TradingHistory[]),ROWS(_TradingHistory[]),B32),1),"&gt;0")</f>
        <v>304</v>
      </c>
      <c r="BE32" s="20">
        <f ca="1">SUMIFS(OFFSET(_TradingHistory[実現損益],ROWS(_TradingHistory[])-IF(B32&gt;ROWS(_TradingHistory[]),ROWS(_TradingHistory[]),B32),0,IF(B32&gt;ROWS(_TradingHistory[]),ROWS(_TradingHistory[]),B32)),OFFSET(_TradingHistory[実現損益],ROWS(_TradingHistory[])-IF(B32&gt;ROWS(_TradingHistory[]),ROWS(_TradingHistory[]),B32),0,IF(B32&gt;ROWS(_TradingHistory[]),ROWS(_TradingHistory[]),B32),1),"&gt;0")</f>
        <v>230</v>
      </c>
      <c r="BF32" s="1">
        <f ca="1">COUNTIFS(OFFSET(_TradingHistory[実現損益],ROWS(_TradingHistory[])-IF(B32&gt;ROWS(_TradingHistory[]),ROWS(_TradingHistory[]),B32),0,IF(B32&gt;ROWS(_TradingHistory[]),ROWS(_TradingHistory[]),B32),1),"&lt;=0")</f>
        <v>1</v>
      </c>
      <c r="BG32" s="22">
        <f t="shared" ca="1" si="45"/>
        <v>-105</v>
      </c>
      <c r="BH32" s="23">
        <f ca="1">SUMIFS(OFFSET(_TradingHistory[約定数量],ROWS(_TradingHistory[])-IF(B32&gt;ROWS(_TradingHistory[]),ROWS(_TradingHistory[]),B32),0,IF(B32&gt;ROWS(_TradingHistory[]),ROWS(_TradingHistory[]),B32),1),OFFSET(_TradingHistory[実現損益],ROWS(_TradingHistory[])-IF(B32&gt;ROWS(_TradingHistory[]),ROWS(_TradingHistory[]),B32),0,IF(B32&gt;ROWS(_TradingHistory[]),ROWS(_TradingHistory[]),B32),1),"&lt;=0")</f>
        <v>2</v>
      </c>
      <c r="BI32" s="37">
        <f ca="1">SUMIFS(OFFSET(_TradingHistory[実現損益],ROWS(_TradingHistory[])-IF(B32&gt;ROWS(_TradingHistory[]),ROWS(_TradingHistory[]),B32),0,IF(B32&gt;ROWS(_TradingHistory[]),ROWS(_TradingHistory[]),B32)),OFFSET(_TradingHistory[実現損益],ROWS(_TradingHistory[])-IF(B32&gt;ROWS(_TradingHistory[]),ROWS(_TradingHistory[]),B32),0,IF(B32&gt;ROWS(_TradingHistory[]),ROWS(_TradingHistory[]),B32),1),"&lt;=0")</f>
        <v>-210</v>
      </c>
      <c r="BJ32" s="35" t="str">
        <f t="shared" si="66"/>
        <v/>
      </c>
      <c r="BK32" s="20" t="str">
        <f t="shared" si="67"/>
        <v/>
      </c>
      <c r="BL32" s="21" t="str">
        <f t="shared" si="68"/>
        <v/>
      </c>
      <c r="BM32" s="23" t="str">
        <f t="shared" si="69"/>
        <v/>
      </c>
      <c r="BN32" s="22" t="str">
        <f t="shared" si="70"/>
        <v/>
      </c>
      <c r="BO32" s="25" t="str">
        <f t="shared" si="71"/>
        <v/>
      </c>
      <c r="BP32" s="20" t="str">
        <f t="shared" si="72"/>
        <v/>
      </c>
      <c r="BQ32" s="23" t="str">
        <f t="shared" si="73"/>
        <v/>
      </c>
      <c r="BR32" s="22" t="str">
        <f t="shared" si="74"/>
        <v/>
      </c>
      <c r="BS32" s="23" t="str">
        <f t="shared" si="75"/>
        <v/>
      </c>
      <c r="BT32" s="20" t="str">
        <f t="shared" si="76"/>
        <v/>
      </c>
    </row>
    <row r="33" spans="1:72" x14ac:dyDescent="0.4">
      <c r="A33" s="2" cm="1">
        <f t="array" ref="A33">IF(ROWS(_TradingHistory[])&gt;B33,INDEX(_TradingHistory[約定日],ROWS(_TradingHistory[])-B33,0),WORKDAY(A32,10))</f>
        <v>46108</v>
      </c>
      <c r="B33">
        <v>3000</v>
      </c>
      <c r="C33" s="17">
        <v>0.95</v>
      </c>
      <c r="D33">
        <v>200</v>
      </c>
      <c r="E33">
        <v>5</v>
      </c>
      <c r="F33">
        <v>5</v>
      </c>
      <c r="G33" s="8">
        <f t="shared" si="57"/>
        <v>1</v>
      </c>
      <c r="H33" s="9">
        <f t="shared" si="89"/>
        <v>90000</v>
      </c>
      <c r="I33" s="10">
        <f t="shared" si="58"/>
        <v>0.95</v>
      </c>
      <c r="J33" s="7">
        <f t="shared" si="59"/>
        <v>95</v>
      </c>
      <c r="K33" s="8">
        <f t="shared" si="90"/>
        <v>5</v>
      </c>
      <c r="L33" s="11">
        <f t="shared" si="2"/>
        <v>19000</v>
      </c>
      <c r="M33" s="12">
        <f t="shared" si="3"/>
        <v>95000</v>
      </c>
      <c r="N33" s="7">
        <f t="shared" si="60"/>
        <v>5</v>
      </c>
      <c r="O33" s="8">
        <f t="shared" si="61"/>
        <v>-5</v>
      </c>
      <c r="P33" s="11">
        <f t="shared" si="4"/>
        <v>1000</v>
      </c>
      <c r="Q33" s="40">
        <f t="shared" si="5"/>
        <v>-5000</v>
      </c>
      <c r="R33" s="41" t="str">
        <f t="shared" ca="1" si="19"/>
        <v/>
      </c>
      <c r="S33" s="12" t="str">
        <f t="shared" ca="1" si="20"/>
        <v/>
      </c>
      <c r="T33" s="13" t="str">
        <f t="shared" ca="1" si="62"/>
        <v/>
      </c>
      <c r="U33" s="7" t="str">
        <f ca="1">IFERROR(COUNTIFS(OFFSET(_TradingHistory[実現損益],ROWS(_TradingHistory[])-IF(B33&gt;ROWS(_TradingHistory[]),ROWS(_TradingHistory[]),B33),0,IF(B33&gt;ROWS(_TradingHistory[]),ROWS(_TradingHistory[]),B33)-B32,1),"&gt;0"),"")</f>
        <v/>
      </c>
      <c r="V33" s="8" t="str">
        <f t="shared" ca="1" si="21"/>
        <v/>
      </c>
      <c r="W33" s="7" t="str">
        <f ca="1">IFERROR(SUMIFS(OFFSET(_TradingHistory[約定数量],ROWS(_TradingHistory[])-IF(B33&gt;ROWS(_TradingHistory[]),ROWS(_TradingHistory[]),B33),0,IF(B33&gt;ROWS(_TradingHistory[]),ROWS(_TradingHistory[]),B33)-B32,1),OFFSET(_TradingHistory[実現損益],ROWS(_TradingHistory[])-IF(B33&gt;ROWS(_TradingHistory[]),ROWS(_TradingHistory[]),B33),0,IF(B33&gt;ROWS(_TradingHistory[]),ROWS(_TradingHistory[]),B33)-B32,1),"&gt;0"),"")</f>
        <v/>
      </c>
      <c r="X33" s="7" t="str">
        <f ca="1">IFERROR(SUMIFS(OFFSET(_TradingHistory[実現損益],ROWS(_TradingHistory[])-IF(B33&gt;ROWS(_TradingHistory[]),ROWS(_TradingHistory[]),B33),0,IF(B33&gt;ROWS(_TradingHistory[]),ROWS(_TradingHistory[]),B33)-B32),OFFSET(_TradingHistory[実現損益],ROWS(_TradingHistory[])-IF(B33&gt;ROWS(_TradingHistory[]),ROWS(_TradingHistory[]),B33),0,IF(B33&gt;ROWS(_TradingHistory[]),ROWS(_TradingHistory[]),B33)-B32,1),"&gt;0"),"")</f>
        <v/>
      </c>
      <c r="Y33" s="14" t="str">
        <f ca="1">IFERROR(COUNTIFS(OFFSET(_TradingHistory[実現損益],ROWS(_TradingHistory[])-IF(B33&gt;ROWS(_TradingHistory[]),ROWS(_TradingHistory[]),B33),0,IF(B33&gt;ROWS(_TradingHistory[]),ROWS(_TradingHistory[]),B33)-B32,1),"&lt;=0"),"")</f>
        <v/>
      </c>
      <c r="Z33" s="8" t="str">
        <f t="shared" ca="1" si="22"/>
        <v/>
      </c>
      <c r="AA33" s="7" t="str">
        <f ca="1">IFERROR(SUMIFS(OFFSET(_TradingHistory[約定数量],ROWS(_TradingHistory[])-IF(B33&gt;ROWS(_TradingHistory[]),ROWS(_TradingHistory[]),B33),0,IF(B33&gt;ROWS(_TradingHistory[]),ROWS(_TradingHistory[]),B33)-B32,1),OFFSET(_TradingHistory[実現損益],ROWS(_TradingHistory[])-IF(B33&gt;ROWS(_TradingHistory[]),ROWS(_TradingHistory[]),B33),0,IF(B33&gt;ROWS(_TradingHistory[]),ROWS(_TradingHistory[]),B33)-B32,1),"&lt;=0"),"")</f>
        <v/>
      </c>
      <c r="AB33" s="42" t="str">
        <f ca="1">IFERROR(SUMIFS(OFFSET(_TradingHistory[実現損益],ROWS(_TradingHistory[])-IF(B33&gt;ROWS(_TradingHistory[]),ROWS(_TradingHistory[]),B33),0,IF(B33&gt;ROWS(_TradingHistory[]),ROWS(_TradingHistory[]),B33)-B32),OFFSET(_TradingHistory[実現損益],ROWS(_TradingHistory[])-IF(B33&gt;ROWS(_TradingHistory[]),ROWS(_TradingHistory[]),B33),0,IF(B33&gt;ROWS(_TradingHistory[]),ROWS(_TradingHistory[]),B33)-B32,1),"&lt;=0"),"")</f>
        <v/>
      </c>
      <c r="AC33" s="41" t="str">
        <f t="shared" ca="1" si="23"/>
        <v/>
      </c>
      <c r="AD33" s="9" t="str">
        <f t="shared" ca="1" si="24"/>
        <v/>
      </c>
      <c r="AE33" s="16" t="str">
        <f t="shared" ca="1" si="25"/>
        <v/>
      </c>
      <c r="AF33" s="7" t="str">
        <f t="shared" ca="1" si="26"/>
        <v/>
      </c>
      <c r="AG33" s="8" t="str">
        <f t="shared" ca="1" si="27"/>
        <v/>
      </c>
      <c r="AH33" s="15" t="str">
        <f t="shared" ca="1" si="28"/>
        <v/>
      </c>
      <c r="AI33" s="9" t="str">
        <f t="shared" ca="1" si="29"/>
        <v/>
      </c>
      <c r="AJ33" s="7" t="str">
        <f t="shared" ca="1" si="30"/>
        <v/>
      </c>
      <c r="AK33" s="8" t="str">
        <f t="shared" ca="1" si="31"/>
        <v/>
      </c>
      <c r="AL33" s="15" t="str">
        <f t="shared" ca="1" si="32"/>
        <v/>
      </c>
      <c r="AM33" s="31" t="str">
        <f t="shared" ca="1" si="33"/>
        <v/>
      </c>
      <c r="AN33" s="32">
        <f t="shared" ca="1" si="63"/>
        <v>0.94876023427165568</v>
      </c>
      <c r="AO33" s="24">
        <f t="shared" ca="1" si="81"/>
        <v>90020</v>
      </c>
      <c r="AP33" s="21">
        <f t="shared" ca="1" si="35"/>
        <v>3.3333333333333333E-2</v>
      </c>
      <c r="AQ33" s="25">
        <f t="shared" ca="1" si="82"/>
        <v>100</v>
      </c>
      <c r="AR33" s="22">
        <f t="shared" ca="1" si="91"/>
        <v>4.9331744716121015</v>
      </c>
      <c r="AS33" s="25">
        <f t="shared" ca="1" si="84"/>
        <v>19304</v>
      </c>
      <c r="AT33" s="24">
        <f t="shared" ca="1" si="85"/>
        <v>95230</v>
      </c>
      <c r="AU33" s="25">
        <f t="shared" ca="1" si="86"/>
        <v>6</v>
      </c>
      <c r="AV33" s="22">
        <f t="shared" ca="1" si="65"/>
        <v>-5.1996007984031936</v>
      </c>
      <c r="AW33" s="25">
        <f t="shared" ca="1" si="87"/>
        <v>1002</v>
      </c>
      <c r="AX33" s="36">
        <f t="shared" ca="1" si="88"/>
        <v>-5210</v>
      </c>
      <c r="AY33" s="35" t="str">
        <f>IF(B33&lt;サマリー!$B$33+100,-BC33/BG33,"")</f>
        <v/>
      </c>
      <c r="AZ33" s="20">
        <f t="shared" ca="1" si="42"/>
        <v>20</v>
      </c>
      <c r="BA33" s="21">
        <f t="shared" ca="1" si="43"/>
        <v>0.83333333333333337</v>
      </c>
      <c r="BB33" s="1">
        <f ca="1">COUNTIFS(OFFSET(_TradingHistory[実現損益],ROWS(_TradingHistory[])-IF(B33&gt;ROWS(_TradingHistory[]),ROWS(_TradingHistory[]),B33),0,IF(B33&gt;ROWS(_TradingHistory[]),ROWS(_TradingHistory[]),B33),1),"&gt;0")</f>
        <v>5</v>
      </c>
      <c r="BC33" s="22">
        <f t="shared" ca="1" si="44"/>
        <v>0.75657894736842102</v>
      </c>
      <c r="BD33" s="1">
        <f ca="1">SUMIFS(OFFSET(_TradingHistory[約定数量],ROWS(_TradingHistory[])-IF(B33&gt;ROWS(_TradingHistory[]),ROWS(_TradingHistory[]),B33),0,IF(B33&gt;ROWS(_TradingHistory[]),ROWS(_TradingHistory[]),B33),1),OFFSET(_TradingHistory[実現損益],ROWS(_TradingHistory[])-IF(B33&gt;ROWS(_TradingHistory[]),ROWS(_TradingHistory[]),B33),0,IF(B33&gt;ROWS(_TradingHistory[]),ROWS(_TradingHistory[]),B33),1),"&gt;0")</f>
        <v>304</v>
      </c>
      <c r="BE33" s="20">
        <f ca="1">SUMIFS(OFFSET(_TradingHistory[実現損益],ROWS(_TradingHistory[])-IF(B33&gt;ROWS(_TradingHistory[]),ROWS(_TradingHistory[]),B33),0,IF(B33&gt;ROWS(_TradingHistory[]),ROWS(_TradingHistory[]),B33)),OFFSET(_TradingHistory[実現損益],ROWS(_TradingHistory[])-IF(B33&gt;ROWS(_TradingHistory[]),ROWS(_TradingHistory[]),B33),0,IF(B33&gt;ROWS(_TradingHistory[]),ROWS(_TradingHistory[]),B33),1),"&gt;0")</f>
        <v>230</v>
      </c>
      <c r="BF33" s="1">
        <f ca="1">COUNTIFS(OFFSET(_TradingHistory[実現損益],ROWS(_TradingHistory[])-IF(B33&gt;ROWS(_TradingHistory[]),ROWS(_TradingHistory[]),B33),0,IF(B33&gt;ROWS(_TradingHistory[]),ROWS(_TradingHistory[]),B33),1),"&lt;=0")</f>
        <v>1</v>
      </c>
      <c r="BG33" s="22">
        <f t="shared" ca="1" si="45"/>
        <v>-105</v>
      </c>
      <c r="BH33" s="23">
        <f ca="1">SUMIFS(OFFSET(_TradingHistory[約定数量],ROWS(_TradingHistory[])-IF(B33&gt;ROWS(_TradingHistory[]),ROWS(_TradingHistory[]),B33),0,IF(B33&gt;ROWS(_TradingHistory[]),ROWS(_TradingHistory[]),B33),1),OFFSET(_TradingHistory[実現損益],ROWS(_TradingHistory[])-IF(B33&gt;ROWS(_TradingHistory[]),ROWS(_TradingHistory[]),B33),0,IF(B33&gt;ROWS(_TradingHistory[]),ROWS(_TradingHistory[]),B33),1),"&lt;=0")</f>
        <v>2</v>
      </c>
      <c r="BI33" s="37">
        <f ca="1">SUMIFS(OFFSET(_TradingHistory[実現損益],ROWS(_TradingHistory[])-IF(B33&gt;ROWS(_TradingHistory[]),ROWS(_TradingHistory[]),B33),0,IF(B33&gt;ROWS(_TradingHistory[]),ROWS(_TradingHistory[]),B33)),OFFSET(_TradingHistory[実現損益],ROWS(_TradingHistory[])-IF(B33&gt;ROWS(_TradingHistory[]),ROWS(_TradingHistory[]),B33),0,IF(B33&gt;ROWS(_TradingHistory[]),ROWS(_TradingHistory[]),B33),1),"&lt;=0")</f>
        <v>-210</v>
      </c>
      <c r="BJ33" s="35" t="str">
        <f t="shared" si="66"/>
        <v/>
      </c>
      <c r="BK33" s="20" t="str">
        <f t="shared" si="67"/>
        <v/>
      </c>
      <c r="BL33" s="21" t="str">
        <f t="shared" si="68"/>
        <v/>
      </c>
      <c r="BM33" s="23" t="str">
        <f t="shared" si="69"/>
        <v/>
      </c>
      <c r="BN33" s="22" t="str">
        <f t="shared" si="70"/>
        <v/>
      </c>
      <c r="BO33" s="25" t="str">
        <f t="shared" si="71"/>
        <v/>
      </c>
      <c r="BP33" s="20" t="str">
        <f t="shared" si="72"/>
        <v/>
      </c>
      <c r="BQ33" s="23" t="str">
        <f t="shared" si="73"/>
        <v/>
      </c>
      <c r="BR33" s="22" t="str">
        <f t="shared" si="74"/>
        <v/>
      </c>
      <c r="BS33" s="23" t="str">
        <f t="shared" si="75"/>
        <v/>
      </c>
      <c r="BT33" s="20" t="str">
        <f t="shared" si="76"/>
        <v/>
      </c>
    </row>
    <row r="34" spans="1:72" x14ac:dyDescent="0.4">
      <c r="A34" s="2" cm="1">
        <f t="array" ref="A34">IF(ROWS(_TradingHistory[])&gt;B34,INDEX(_TradingHistory[約定日],ROWS(_TradingHistory[])-B34,0),WORKDAY(A33,10))</f>
        <v>46122</v>
      </c>
      <c r="B34">
        <v>3100</v>
      </c>
      <c r="C34" s="17">
        <v>0.95</v>
      </c>
      <c r="D34">
        <v>200</v>
      </c>
      <c r="E34">
        <v>5</v>
      </c>
      <c r="F34">
        <v>5</v>
      </c>
      <c r="G34" s="8">
        <f t="shared" si="57"/>
        <v>1</v>
      </c>
      <c r="H34" s="9">
        <f t="shared" si="89"/>
        <v>90000</v>
      </c>
      <c r="I34" s="10">
        <f t="shared" si="58"/>
        <v>0.95</v>
      </c>
      <c r="J34" s="7">
        <f t="shared" si="59"/>
        <v>95</v>
      </c>
      <c r="K34" s="8">
        <f t="shared" si="90"/>
        <v>5</v>
      </c>
      <c r="L34" s="11">
        <f t="shared" si="2"/>
        <v>19000</v>
      </c>
      <c r="M34" s="12">
        <f t="shared" si="3"/>
        <v>95000</v>
      </c>
      <c r="N34" s="7">
        <f t="shared" si="60"/>
        <v>5</v>
      </c>
      <c r="O34" s="8">
        <f t="shared" si="61"/>
        <v>-5</v>
      </c>
      <c r="P34" s="11">
        <f t="shared" si="4"/>
        <v>1000</v>
      </c>
      <c r="Q34" s="40">
        <f t="shared" si="5"/>
        <v>-5000</v>
      </c>
      <c r="R34" s="41" t="str">
        <f t="shared" ca="1" si="19"/>
        <v/>
      </c>
      <c r="S34" s="12" t="str">
        <f t="shared" ca="1" si="20"/>
        <v/>
      </c>
      <c r="T34" s="13" t="str">
        <f t="shared" ca="1" si="62"/>
        <v/>
      </c>
      <c r="U34" s="7" t="str">
        <f ca="1">IFERROR(COUNTIFS(OFFSET(_TradingHistory[実現損益],ROWS(_TradingHistory[])-IF(B34&gt;ROWS(_TradingHistory[]),ROWS(_TradingHistory[]),B34),0,IF(B34&gt;ROWS(_TradingHistory[]),ROWS(_TradingHistory[]),B34)-B33,1),"&gt;0"),"")</f>
        <v/>
      </c>
      <c r="V34" s="8" t="str">
        <f t="shared" ca="1" si="21"/>
        <v/>
      </c>
      <c r="W34" s="7" t="str">
        <f ca="1">IFERROR(SUMIFS(OFFSET(_TradingHistory[約定数量],ROWS(_TradingHistory[])-IF(B34&gt;ROWS(_TradingHistory[]),ROWS(_TradingHistory[]),B34),0,IF(B34&gt;ROWS(_TradingHistory[]),ROWS(_TradingHistory[]),B34)-B33,1),OFFSET(_TradingHistory[実現損益],ROWS(_TradingHistory[])-IF(B34&gt;ROWS(_TradingHistory[]),ROWS(_TradingHistory[]),B34),0,IF(B34&gt;ROWS(_TradingHistory[]),ROWS(_TradingHistory[]),B34)-B33,1),"&gt;0"),"")</f>
        <v/>
      </c>
      <c r="X34" s="7" t="str">
        <f ca="1">IFERROR(SUMIFS(OFFSET(_TradingHistory[実現損益],ROWS(_TradingHistory[])-IF(B34&gt;ROWS(_TradingHistory[]),ROWS(_TradingHistory[]),B34),0,IF(B34&gt;ROWS(_TradingHistory[]),ROWS(_TradingHistory[]),B34)-B33),OFFSET(_TradingHistory[実現損益],ROWS(_TradingHistory[])-IF(B34&gt;ROWS(_TradingHistory[]),ROWS(_TradingHistory[]),B34),0,IF(B34&gt;ROWS(_TradingHistory[]),ROWS(_TradingHistory[]),B34)-B33,1),"&gt;0"),"")</f>
        <v/>
      </c>
      <c r="Y34" s="14" t="str">
        <f ca="1">IFERROR(COUNTIFS(OFFSET(_TradingHistory[実現損益],ROWS(_TradingHistory[])-IF(B34&gt;ROWS(_TradingHistory[]),ROWS(_TradingHistory[]),B34),0,IF(B34&gt;ROWS(_TradingHistory[]),ROWS(_TradingHistory[]),B34)-B33,1),"&lt;=0"),"")</f>
        <v/>
      </c>
      <c r="Z34" s="8" t="str">
        <f t="shared" ca="1" si="22"/>
        <v/>
      </c>
      <c r="AA34" s="7" t="str">
        <f ca="1">IFERROR(SUMIFS(OFFSET(_TradingHistory[約定数量],ROWS(_TradingHistory[])-IF(B34&gt;ROWS(_TradingHistory[]),ROWS(_TradingHistory[]),B34),0,IF(B34&gt;ROWS(_TradingHistory[]),ROWS(_TradingHistory[]),B34)-B33,1),OFFSET(_TradingHistory[実現損益],ROWS(_TradingHistory[])-IF(B34&gt;ROWS(_TradingHistory[]),ROWS(_TradingHistory[]),B34),0,IF(B34&gt;ROWS(_TradingHistory[]),ROWS(_TradingHistory[]),B34)-B33,1),"&lt;=0"),"")</f>
        <v/>
      </c>
      <c r="AB34" s="42" t="str">
        <f ca="1">IFERROR(SUMIFS(OFFSET(_TradingHistory[実現損益],ROWS(_TradingHistory[])-IF(B34&gt;ROWS(_TradingHistory[]),ROWS(_TradingHistory[]),B34),0,IF(B34&gt;ROWS(_TradingHistory[]),ROWS(_TradingHistory[]),B34)-B33),OFFSET(_TradingHistory[実現損益],ROWS(_TradingHistory[])-IF(B34&gt;ROWS(_TradingHistory[]),ROWS(_TradingHistory[]),B34),0,IF(B34&gt;ROWS(_TradingHistory[]),ROWS(_TradingHistory[]),B34)-B33,1),"&lt;=0"),"")</f>
        <v/>
      </c>
      <c r="AC34" s="41" t="str">
        <f t="shared" ca="1" si="23"/>
        <v/>
      </c>
      <c r="AD34" s="9" t="str">
        <f t="shared" ca="1" si="24"/>
        <v/>
      </c>
      <c r="AE34" s="16" t="str">
        <f t="shared" ca="1" si="25"/>
        <v/>
      </c>
      <c r="AF34" s="7" t="str">
        <f t="shared" ca="1" si="26"/>
        <v/>
      </c>
      <c r="AG34" s="8" t="str">
        <f t="shared" ca="1" si="27"/>
        <v/>
      </c>
      <c r="AH34" s="15" t="str">
        <f t="shared" ca="1" si="28"/>
        <v/>
      </c>
      <c r="AI34" s="9" t="str">
        <f t="shared" ca="1" si="29"/>
        <v/>
      </c>
      <c r="AJ34" s="7" t="str">
        <f t="shared" ca="1" si="30"/>
        <v/>
      </c>
      <c r="AK34" s="8" t="str">
        <f t="shared" ca="1" si="31"/>
        <v/>
      </c>
      <c r="AL34" s="15" t="str">
        <f t="shared" ca="1" si="32"/>
        <v/>
      </c>
      <c r="AM34" s="31" t="str">
        <f t="shared" ca="1" si="33"/>
        <v/>
      </c>
      <c r="AN34" s="32">
        <f t="shared" ca="1" si="63"/>
        <v>0.94876023427165568</v>
      </c>
      <c r="AO34" s="24">
        <f t="shared" ca="1" si="81"/>
        <v>90020</v>
      </c>
      <c r="AP34" s="21">
        <f t="shared" ca="1" si="35"/>
        <v>3.2258064516129031E-2</v>
      </c>
      <c r="AQ34" s="25">
        <f t="shared" ca="1" si="82"/>
        <v>100</v>
      </c>
      <c r="AR34" s="22">
        <f t="shared" ca="1" si="91"/>
        <v>4.9331744716121015</v>
      </c>
      <c r="AS34" s="25">
        <f t="shared" ca="1" si="84"/>
        <v>19304</v>
      </c>
      <c r="AT34" s="24">
        <f t="shared" ca="1" si="85"/>
        <v>95230</v>
      </c>
      <c r="AU34" s="25">
        <f t="shared" ca="1" si="86"/>
        <v>6</v>
      </c>
      <c r="AV34" s="22">
        <f t="shared" ca="1" si="65"/>
        <v>-5.1996007984031936</v>
      </c>
      <c r="AW34" s="25">
        <f t="shared" ca="1" si="87"/>
        <v>1002</v>
      </c>
      <c r="AX34" s="36">
        <f t="shared" ca="1" si="88"/>
        <v>-5210</v>
      </c>
      <c r="AY34" s="35" t="str">
        <f>IF(B34&lt;サマリー!$B$33+100,-BC34/BG34,"")</f>
        <v/>
      </c>
      <c r="AZ34" s="20">
        <f t="shared" ca="1" si="42"/>
        <v>20</v>
      </c>
      <c r="BA34" s="21">
        <f t="shared" ca="1" si="43"/>
        <v>0.83333333333333337</v>
      </c>
      <c r="BB34" s="1">
        <f ca="1">COUNTIFS(OFFSET(_TradingHistory[実現損益],ROWS(_TradingHistory[])-IF(B34&gt;ROWS(_TradingHistory[]),ROWS(_TradingHistory[]),B34),0,IF(B34&gt;ROWS(_TradingHistory[]),ROWS(_TradingHistory[]),B34),1),"&gt;0")</f>
        <v>5</v>
      </c>
      <c r="BC34" s="22">
        <f t="shared" ca="1" si="44"/>
        <v>0.75657894736842102</v>
      </c>
      <c r="BD34" s="1">
        <f ca="1">SUMIFS(OFFSET(_TradingHistory[約定数量],ROWS(_TradingHistory[])-IF(B34&gt;ROWS(_TradingHistory[]),ROWS(_TradingHistory[]),B34),0,IF(B34&gt;ROWS(_TradingHistory[]),ROWS(_TradingHistory[]),B34),1),OFFSET(_TradingHistory[実現損益],ROWS(_TradingHistory[])-IF(B34&gt;ROWS(_TradingHistory[]),ROWS(_TradingHistory[]),B34),0,IF(B34&gt;ROWS(_TradingHistory[]),ROWS(_TradingHistory[]),B34),1),"&gt;0")</f>
        <v>304</v>
      </c>
      <c r="BE34" s="20">
        <f ca="1">SUMIFS(OFFSET(_TradingHistory[実現損益],ROWS(_TradingHistory[])-IF(B34&gt;ROWS(_TradingHistory[]),ROWS(_TradingHistory[]),B34),0,IF(B34&gt;ROWS(_TradingHistory[]),ROWS(_TradingHistory[]),B34)),OFFSET(_TradingHistory[実現損益],ROWS(_TradingHistory[])-IF(B34&gt;ROWS(_TradingHistory[]),ROWS(_TradingHistory[]),B34),0,IF(B34&gt;ROWS(_TradingHistory[]),ROWS(_TradingHistory[]),B34),1),"&gt;0")</f>
        <v>230</v>
      </c>
      <c r="BF34" s="1">
        <f ca="1">COUNTIFS(OFFSET(_TradingHistory[実現損益],ROWS(_TradingHistory[])-IF(B34&gt;ROWS(_TradingHistory[]),ROWS(_TradingHistory[]),B34),0,IF(B34&gt;ROWS(_TradingHistory[]),ROWS(_TradingHistory[]),B34),1),"&lt;=0")</f>
        <v>1</v>
      </c>
      <c r="BG34" s="22">
        <f t="shared" ca="1" si="45"/>
        <v>-105</v>
      </c>
      <c r="BH34" s="23">
        <f ca="1">SUMIFS(OFFSET(_TradingHistory[約定数量],ROWS(_TradingHistory[])-IF(B34&gt;ROWS(_TradingHistory[]),ROWS(_TradingHistory[]),B34),0,IF(B34&gt;ROWS(_TradingHistory[]),ROWS(_TradingHistory[]),B34),1),OFFSET(_TradingHistory[実現損益],ROWS(_TradingHistory[])-IF(B34&gt;ROWS(_TradingHistory[]),ROWS(_TradingHistory[]),B34),0,IF(B34&gt;ROWS(_TradingHistory[]),ROWS(_TradingHistory[]),B34),1),"&lt;=0")</f>
        <v>2</v>
      </c>
      <c r="BI34" s="37">
        <f ca="1">SUMIFS(OFFSET(_TradingHistory[実現損益],ROWS(_TradingHistory[])-IF(B34&gt;ROWS(_TradingHistory[]),ROWS(_TradingHistory[]),B34),0,IF(B34&gt;ROWS(_TradingHistory[]),ROWS(_TradingHistory[]),B34)),OFFSET(_TradingHistory[実現損益],ROWS(_TradingHistory[])-IF(B34&gt;ROWS(_TradingHistory[]),ROWS(_TradingHistory[]),B34),0,IF(B34&gt;ROWS(_TradingHistory[]),ROWS(_TradingHistory[]),B34),1),"&lt;=0")</f>
        <v>-210</v>
      </c>
      <c r="BJ34" s="35" t="str">
        <f t="shared" si="66"/>
        <v/>
      </c>
      <c r="BK34" s="20" t="str">
        <f t="shared" si="67"/>
        <v/>
      </c>
      <c r="BL34" s="21" t="str">
        <f t="shared" si="68"/>
        <v/>
      </c>
      <c r="BM34" s="23" t="str">
        <f t="shared" si="69"/>
        <v/>
      </c>
      <c r="BN34" s="22" t="str">
        <f t="shared" si="70"/>
        <v/>
      </c>
      <c r="BO34" s="25" t="str">
        <f t="shared" si="71"/>
        <v/>
      </c>
      <c r="BP34" s="20" t="str">
        <f t="shared" si="72"/>
        <v/>
      </c>
      <c r="BQ34" s="23" t="str">
        <f t="shared" si="73"/>
        <v/>
      </c>
      <c r="BR34" s="22" t="str">
        <f t="shared" si="74"/>
        <v/>
      </c>
      <c r="BS34" s="23" t="str">
        <f t="shared" si="75"/>
        <v/>
      </c>
      <c r="BT34" s="20" t="str">
        <f t="shared" si="76"/>
        <v/>
      </c>
    </row>
    <row r="35" spans="1:72" x14ac:dyDescent="0.4">
      <c r="A35" s="2" cm="1">
        <f t="array" ref="A35">IF(ROWS(_TradingHistory[])&gt;B35,INDEX(_TradingHistory[約定日],ROWS(_TradingHistory[])-B35,0),WORKDAY(A34,10))</f>
        <v>46136</v>
      </c>
      <c r="B35">
        <v>3200</v>
      </c>
      <c r="C35" s="17">
        <v>0.95</v>
      </c>
      <c r="D35">
        <v>200</v>
      </c>
      <c r="E35">
        <v>5</v>
      </c>
      <c r="F35">
        <v>5</v>
      </c>
      <c r="G35" s="8">
        <f t="shared" si="57"/>
        <v>1</v>
      </c>
      <c r="H35" s="9">
        <f t="shared" si="89"/>
        <v>90000</v>
      </c>
      <c r="I35" s="10">
        <f t="shared" si="58"/>
        <v>0.95</v>
      </c>
      <c r="J35" s="7">
        <f t="shared" si="59"/>
        <v>95</v>
      </c>
      <c r="K35" s="8">
        <f t="shared" si="90"/>
        <v>5</v>
      </c>
      <c r="L35" s="11">
        <f t="shared" si="2"/>
        <v>19000</v>
      </c>
      <c r="M35" s="12">
        <f t="shared" si="3"/>
        <v>95000</v>
      </c>
      <c r="N35" s="7">
        <f t="shared" si="60"/>
        <v>5</v>
      </c>
      <c r="O35" s="8">
        <f t="shared" si="61"/>
        <v>-5</v>
      </c>
      <c r="P35" s="11">
        <f t="shared" si="4"/>
        <v>1000</v>
      </c>
      <c r="Q35" s="40">
        <f t="shared" si="5"/>
        <v>-5000</v>
      </c>
      <c r="R35" s="41" t="str">
        <f t="shared" ca="1" si="19"/>
        <v/>
      </c>
      <c r="S35" s="12" t="str">
        <f t="shared" ca="1" si="20"/>
        <v/>
      </c>
      <c r="T35" s="13" t="str">
        <f t="shared" ca="1" si="62"/>
        <v/>
      </c>
      <c r="U35" s="7" t="str">
        <f ca="1">IFERROR(COUNTIFS(OFFSET(_TradingHistory[実現損益],ROWS(_TradingHistory[])-IF(B35&gt;ROWS(_TradingHistory[]),ROWS(_TradingHistory[]),B35),0,IF(B35&gt;ROWS(_TradingHistory[]),ROWS(_TradingHistory[]),B35)-B34,1),"&gt;0"),"")</f>
        <v/>
      </c>
      <c r="V35" s="8" t="str">
        <f t="shared" ca="1" si="21"/>
        <v/>
      </c>
      <c r="W35" s="7" t="str">
        <f ca="1">IFERROR(SUMIFS(OFFSET(_TradingHistory[約定数量],ROWS(_TradingHistory[])-IF(B35&gt;ROWS(_TradingHistory[]),ROWS(_TradingHistory[]),B35),0,IF(B35&gt;ROWS(_TradingHistory[]),ROWS(_TradingHistory[]),B35)-B34,1),OFFSET(_TradingHistory[実現損益],ROWS(_TradingHistory[])-IF(B35&gt;ROWS(_TradingHistory[]),ROWS(_TradingHistory[]),B35),0,IF(B35&gt;ROWS(_TradingHistory[]),ROWS(_TradingHistory[]),B35)-B34,1),"&gt;0"),"")</f>
        <v/>
      </c>
      <c r="X35" s="7" t="str">
        <f ca="1">IFERROR(SUMIFS(OFFSET(_TradingHistory[実現損益],ROWS(_TradingHistory[])-IF(B35&gt;ROWS(_TradingHistory[]),ROWS(_TradingHistory[]),B35),0,IF(B35&gt;ROWS(_TradingHistory[]),ROWS(_TradingHistory[]),B35)-B34),OFFSET(_TradingHistory[実現損益],ROWS(_TradingHistory[])-IF(B35&gt;ROWS(_TradingHistory[]),ROWS(_TradingHistory[]),B35),0,IF(B35&gt;ROWS(_TradingHistory[]),ROWS(_TradingHistory[]),B35)-B34,1),"&gt;0"),"")</f>
        <v/>
      </c>
      <c r="Y35" s="14" t="str">
        <f ca="1">IFERROR(COUNTIFS(OFFSET(_TradingHistory[実現損益],ROWS(_TradingHistory[])-IF(B35&gt;ROWS(_TradingHistory[]),ROWS(_TradingHistory[]),B35),0,IF(B35&gt;ROWS(_TradingHistory[]),ROWS(_TradingHistory[]),B35)-B34,1),"&lt;=0"),"")</f>
        <v/>
      </c>
      <c r="Z35" s="8" t="str">
        <f t="shared" ca="1" si="22"/>
        <v/>
      </c>
      <c r="AA35" s="7" t="str">
        <f ca="1">IFERROR(SUMIFS(OFFSET(_TradingHistory[約定数量],ROWS(_TradingHistory[])-IF(B35&gt;ROWS(_TradingHistory[]),ROWS(_TradingHistory[]),B35),0,IF(B35&gt;ROWS(_TradingHistory[]),ROWS(_TradingHistory[]),B35)-B34,1),OFFSET(_TradingHistory[実現損益],ROWS(_TradingHistory[])-IF(B35&gt;ROWS(_TradingHistory[]),ROWS(_TradingHistory[]),B35),0,IF(B35&gt;ROWS(_TradingHistory[]),ROWS(_TradingHistory[]),B35)-B34,1),"&lt;=0"),"")</f>
        <v/>
      </c>
      <c r="AB35" s="42" t="str">
        <f ca="1">IFERROR(SUMIFS(OFFSET(_TradingHistory[実現損益],ROWS(_TradingHistory[])-IF(B35&gt;ROWS(_TradingHistory[]),ROWS(_TradingHistory[]),B35),0,IF(B35&gt;ROWS(_TradingHistory[]),ROWS(_TradingHistory[]),B35)-B34),OFFSET(_TradingHistory[実現損益],ROWS(_TradingHistory[])-IF(B35&gt;ROWS(_TradingHistory[]),ROWS(_TradingHistory[]),B35),0,IF(B35&gt;ROWS(_TradingHistory[]),ROWS(_TradingHistory[]),B35)-B34,1),"&lt;=0"),"")</f>
        <v/>
      </c>
      <c r="AC35" s="41" t="str">
        <f t="shared" ca="1" si="23"/>
        <v/>
      </c>
      <c r="AD35" s="9" t="str">
        <f t="shared" ca="1" si="24"/>
        <v/>
      </c>
      <c r="AE35" s="16" t="str">
        <f t="shared" ca="1" si="25"/>
        <v/>
      </c>
      <c r="AF35" s="7" t="str">
        <f t="shared" ca="1" si="26"/>
        <v/>
      </c>
      <c r="AG35" s="8" t="str">
        <f t="shared" ca="1" si="27"/>
        <v/>
      </c>
      <c r="AH35" s="15" t="str">
        <f t="shared" ca="1" si="28"/>
        <v/>
      </c>
      <c r="AI35" s="9" t="str">
        <f t="shared" ca="1" si="29"/>
        <v/>
      </c>
      <c r="AJ35" s="7" t="str">
        <f t="shared" ca="1" si="30"/>
        <v/>
      </c>
      <c r="AK35" s="8" t="str">
        <f t="shared" ca="1" si="31"/>
        <v/>
      </c>
      <c r="AL35" s="15" t="str">
        <f t="shared" ca="1" si="32"/>
        <v/>
      </c>
      <c r="AM35" s="31" t="str">
        <f t="shared" ca="1" si="33"/>
        <v/>
      </c>
      <c r="AN35" s="32">
        <f t="shared" ca="1" si="63"/>
        <v>0.94876023427165568</v>
      </c>
      <c r="AO35" s="24">
        <f t="shared" ca="1" si="81"/>
        <v>90020</v>
      </c>
      <c r="AP35" s="21">
        <f t="shared" ca="1" si="35"/>
        <v>3.125E-2</v>
      </c>
      <c r="AQ35" s="25">
        <f t="shared" ca="1" si="82"/>
        <v>100</v>
      </c>
      <c r="AR35" s="22">
        <f t="shared" ca="1" si="91"/>
        <v>4.9331744716121015</v>
      </c>
      <c r="AS35" s="25">
        <f t="shared" ca="1" si="84"/>
        <v>19304</v>
      </c>
      <c r="AT35" s="24">
        <f t="shared" ca="1" si="85"/>
        <v>95230</v>
      </c>
      <c r="AU35" s="25">
        <f t="shared" ca="1" si="86"/>
        <v>6</v>
      </c>
      <c r="AV35" s="22">
        <f t="shared" ca="1" si="65"/>
        <v>-5.1996007984031936</v>
      </c>
      <c r="AW35" s="25">
        <f t="shared" ca="1" si="87"/>
        <v>1002</v>
      </c>
      <c r="AX35" s="36">
        <f t="shared" ca="1" si="88"/>
        <v>-5210</v>
      </c>
      <c r="AY35" s="35" t="str">
        <f>IF(B35&lt;サマリー!$B$33+100,-BC35/BG35,"")</f>
        <v/>
      </c>
      <c r="AZ35" s="20">
        <f t="shared" ca="1" si="42"/>
        <v>20</v>
      </c>
      <c r="BA35" s="21">
        <f t="shared" ca="1" si="43"/>
        <v>0.83333333333333337</v>
      </c>
      <c r="BB35" s="1">
        <f ca="1">COUNTIFS(OFFSET(_TradingHistory[実現損益],ROWS(_TradingHistory[])-IF(B35&gt;ROWS(_TradingHistory[]),ROWS(_TradingHistory[]),B35),0,IF(B35&gt;ROWS(_TradingHistory[]),ROWS(_TradingHistory[]),B35),1),"&gt;0")</f>
        <v>5</v>
      </c>
      <c r="BC35" s="22">
        <f t="shared" ca="1" si="44"/>
        <v>0.75657894736842102</v>
      </c>
      <c r="BD35" s="1">
        <f ca="1">SUMIFS(OFFSET(_TradingHistory[約定数量],ROWS(_TradingHistory[])-IF(B35&gt;ROWS(_TradingHistory[]),ROWS(_TradingHistory[]),B35),0,IF(B35&gt;ROWS(_TradingHistory[]),ROWS(_TradingHistory[]),B35),1),OFFSET(_TradingHistory[実現損益],ROWS(_TradingHistory[])-IF(B35&gt;ROWS(_TradingHistory[]),ROWS(_TradingHistory[]),B35),0,IF(B35&gt;ROWS(_TradingHistory[]),ROWS(_TradingHistory[]),B35),1),"&gt;0")</f>
        <v>304</v>
      </c>
      <c r="BE35" s="20">
        <f ca="1">SUMIFS(OFFSET(_TradingHistory[実現損益],ROWS(_TradingHistory[])-IF(B35&gt;ROWS(_TradingHistory[]),ROWS(_TradingHistory[]),B35),0,IF(B35&gt;ROWS(_TradingHistory[]),ROWS(_TradingHistory[]),B35)),OFFSET(_TradingHistory[実現損益],ROWS(_TradingHistory[])-IF(B35&gt;ROWS(_TradingHistory[]),ROWS(_TradingHistory[]),B35),0,IF(B35&gt;ROWS(_TradingHistory[]),ROWS(_TradingHistory[]),B35),1),"&gt;0")</f>
        <v>230</v>
      </c>
      <c r="BF35" s="1">
        <f ca="1">COUNTIFS(OFFSET(_TradingHistory[実現損益],ROWS(_TradingHistory[])-IF(B35&gt;ROWS(_TradingHistory[]),ROWS(_TradingHistory[]),B35),0,IF(B35&gt;ROWS(_TradingHistory[]),ROWS(_TradingHistory[]),B35),1),"&lt;=0")</f>
        <v>1</v>
      </c>
      <c r="BG35" s="22">
        <f t="shared" ca="1" si="45"/>
        <v>-105</v>
      </c>
      <c r="BH35" s="23">
        <f ca="1">SUMIFS(OFFSET(_TradingHistory[約定数量],ROWS(_TradingHistory[])-IF(B35&gt;ROWS(_TradingHistory[]),ROWS(_TradingHistory[]),B35),0,IF(B35&gt;ROWS(_TradingHistory[]),ROWS(_TradingHistory[]),B35),1),OFFSET(_TradingHistory[実現損益],ROWS(_TradingHistory[])-IF(B35&gt;ROWS(_TradingHistory[]),ROWS(_TradingHistory[]),B35),0,IF(B35&gt;ROWS(_TradingHistory[]),ROWS(_TradingHistory[]),B35),1),"&lt;=0")</f>
        <v>2</v>
      </c>
      <c r="BI35" s="37">
        <f ca="1">SUMIFS(OFFSET(_TradingHistory[実現損益],ROWS(_TradingHistory[])-IF(B35&gt;ROWS(_TradingHistory[]),ROWS(_TradingHistory[]),B35),0,IF(B35&gt;ROWS(_TradingHistory[]),ROWS(_TradingHistory[]),B35)),OFFSET(_TradingHistory[実現損益],ROWS(_TradingHistory[])-IF(B35&gt;ROWS(_TradingHistory[]),ROWS(_TradingHistory[]),B35),0,IF(B35&gt;ROWS(_TradingHistory[]),ROWS(_TradingHistory[]),B35),1),"&lt;=0")</f>
        <v>-210</v>
      </c>
      <c r="BJ35" s="35" t="str">
        <f t="shared" si="66"/>
        <v/>
      </c>
      <c r="BK35" s="20" t="str">
        <f t="shared" si="67"/>
        <v/>
      </c>
      <c r="BL35" s="21" t="str">
        <f t="shared" si="68"/>
        <v/>
      </c>
      <c r="BM35" s="23" t="str">
        <f t="shared" si="69"/>
        <v/>
      </c>
      <c r="BN35" s="22" t="str">
        <f t="shared" si="70"/>
        <v/>
      </c>
      <c r="BO35" s="25" t="str">
        <f t="shared" si="71"/>
        <v/>
      </c>
      <c r="BP35" s="20" t="str">
        <f t="shared" si="72"/>
        <v/>
      </c>
      <c r="BQ35" s="23" t="str">
        <f t="shared" si="73"/>
        <v/>
      </c>
      <c r="BR35" s="22" t="str">
        <f t="shared" si="74"/>
        <v/>
      </c>
      <c r="BS35" s="23" t="str">
        <f t="shared" si="75"/>
        <v/>
      </c>
      <c r="BT35" s="20" t="str">
        <f t="shared" si="76"/>
        <v/>
      </c>
    </row>
    <row r="36" spans="1:72" x14ac:dyDescent="0.4">
      <c r="A36" s="2" cm="1">
        <f t="array" ref="A36">IF(ROWS(_TradingHistory[])&gt;B36,INDEX(_TradingHistory[約定日],ROWS(_TradingHistory[])-B36,0),WORKDAY(A35,10))</f>
        <v>46150</v>
      </c>
      <c r="B36">
        <v>3300</v>
      </c>
      <c r="C36" s="17">
        <v>0.95</v>
      </c>
      <c r="D36">
        <v>200</v>
      </c>
      <c r="E36">
        <v>5</v>
      </c>
      <c r="F36">
        <v>5</v>
      </c>
      <c r="G36" s="8">
        <f t="shared" si="57"/>
        <v>1</v>
      </c>
      <c r="H36" s="9">
        <f t="shared" si="89"/>
        <v>90000</v>
      </c>
      <c r="I36" s="10">
        <f t="shared" si="58"/>
        <v>0.95</v>
      </c>
      <c r="J36" s="7">
        <f t="shared" si="59"/>
        <v>95</v>
      </c>
      <c r="K36" s="8">
        <f t="shared" si="90"/>
        <v>5</v>
      </c>
      <c r="L36" s="11">
        <f t="shared" ref="L36:L67" si="92">J36*D36</f>
        <v>19000</v>
      </c>
      <c r="M36" s="12">
        <f t="shared" ref="M36:M67" si="93">L36*E36</f>
        <v>95000</v>
      </c>
      <c r="N36" s="7">
        <f t="shared" si="60"/>
        <v>5</v>
      </c>
      <c r="O36" s="8">
        <f t="shared" si="61"/>
        <v>-5</v>
      </c>
      <c r="P36" s="11">
        <f t="shared" ref="P36:P67" si="94">N36*D36</f>
        <v>1000</v>
      </c>
      <c r="Q36" s="40">
        <f t="shared" ref="Q36:Q67" si="95">-P36*F36</f>
        <v>-5000</v>
      </c>
      <c r="R36" s="41" t="str">
        <f t="shared" ca="1" si="19"/>
        <v/>
      </c>
      <c r="S36" s="12" t="str">
        <f t="shared" ca="1" si="20"/>
        <v/>
      </c>
      <c r="T36" s="13" t="str">
        <f t="shared" ca="1" si="62"/>
        <v/>
      </c>
      <c r="U36" s="7" t="str">
        <f ca="1">IFERROR(COUNTIFS(OFFSET(_TradingHistory[実現損益],ROWS(_TradingHistory[])-IF(B36&gt;ROWS(_TradingHistory[]),ROWS(_TradingHistory[]),B36),0,IF(B36&gt;ROWS(_TradingHistory[]),ROWS(_TradingHistory[]),B36)-B35,1),"&gt;0"),"")</f>
        <v/>
      </c>
      <c r="V36" s="8" t="str">
        <f t="shared" ca="1" si="21"/>
        <v/>
      </c>
      <c r="W36" s="7" t="str">
        <f ca="1">IFERROR(SUMIFS(OFFSET(_TradingHistory[約定数量],ROWS(_TradingHistory[])-IF(B36&gt;ROWS(_TradingHistory[]),ROWS(_TradingHistory[]),B36),0,IF(B36&gt;ROWS(_TradingHistory[]),ROWS(_TradingHistory[]),B36)-B35,1),OFFSET(_TradingHistory[実現損益],ROWS(_TradingHistory[])-IF(B36&gt;ROWS(_TradingHistory[]),ROWS(_TradingHistory[]),B36),0,IF(B36&gt;ROWS(_TradingHistory[]),ROWS(_TradingHistory[]),B36)-B35,1),"&gt;0"),"")</f>
        <v/>
      </c>
      <c r="X36" s="7" t="str">
        <f ca="1">IFERROR(SUMIFS(OFFSET(_TradingHistory[実現損益],ROWS(_TradingHistory[])-IF(B36&gt;ROWS(_TradingHistory[]),ROWS(_TradingHistory[]),B36),0,IF(B36&gt;ROWS(_TradingHistory[]),ROWS(_TradingHistory[]),B36)-B35),OFFSET(_TradingHistory[実現損益],ROWS(_TradingHistory[])-IF(B36&gt;ROWS(_TradingHistory[]),ROWS(_TradingHistory[]),B36),0,IF(B36&gt;ROWS(_TradingHistory[]),ROWS(_TradingHistory[]),B36)-B35,1),"&gt;0"),"")</f>
        <v/>
      </c>
      <c r="Y36" s="14" t="str">
        <f ca="1">IFERROR(COUNTIFS(OFFSET(_TradingHistory[実現損益],ROWS(_TradingHistory[])-IF(B36&gt;ROWS(_TradingHistory[]),ROWS(_TradingHistory[]),B36),0,IF(B36&gt;ROWS(_TradingHistory[]),ROWS(_TradingHistory[]),B36)-B35,1),"&lt;=0"),"")</f>
        <v/>
      </c>
      <c r="Z36" s="8" t="str">
        <f t="shared" ca="1" si="22"/>
        <v/>
      </c>
      <c r="AA36" s="7" t="str">
        <f ca="1">IFERROR(SUMIFS(OFFSET(_TradingHistory[約定数量],ROWS(_TradingHistory[])-IF(B36&gt;ROWS(_TradingHistory[]),ROWS(_TradingHistory[]),B36),0,IF(B36&gt;ROWS(_TradingHistory[]),ROWS(_TradingHistory[]),B36)-B35,1),OFFSET(_TradingHistory[実現損益],ROWS(_TradingHistory[])-IF(B36&gt;ROWS(_TradingHistory[]),ROWS(_TradingHistory[]),B36),0,IF(B36&gt;ROWS(_TradingHistory[]),ROWS(_TradingHistory[]),B36)-B35,1),"&lt;=0"),"")</f>
        <v/>
      </c>
      <c r="AB36" s="42" t="str">
        <f ca="1">IFERROR(SUMIFS(OFFSET(_TradingHistory[実現損益],ROWS(_TradingHistory[])-IF(B36&gt;ROWS(_TradingHistory[]),ROWS(_TradingHistory[]),B36),0,IF(B36&gt;ROWS(_TradingHistory[]),ROWS(_TradingHistory[]),B36)-B35),OFFSET(_TradingHistory[実現損益],ROWS(_TradingHistory[])-IF(B36&gt;ROWS(_TradingHistory[]),ROWS(_TradingHistory[]),B36),0,IF(B36&gt;ROWS(_TradingHistory[]),ROWS(_TradingHistory[]),B36)-B35,1),"&lt;=0"),"")</f>
        <v/>
      </c>
      <c r="AC36" s="41" t="str">
        <f t="shared" ca="1" si="23"/>
        <v/>
      </c>
      <c r="AD36" s="9" t="str">
        <f t="shared" ca="1" si="24"/>
        <v/>
      </c>
      <c r="AE36" s="16" t="str">
        <f t="shared" ca="1" si="25"/>
        <v/>
      </c>
      <c r="AF36" s="7" t="str">
        <f t="shared" ca="1" si="26"/>
        <v/>
      </c>
      <c r="AG36" s="8" t="str">
        <f t="shared" ca="1" si="27"/>
        <v/>
      </c>
      <c r="AH36" s="15" t="str">
        <f t="shared" ca="1" si="28"/>
        <v/>
      </c>
      <c r="AI36" s="9" t="str">
        <f t="shared" ca="1" si="29"/>
        <v/>
      </c>
      <c r="AJ36" s="7" t="str">
        <f t="shared" ca="1" si="30"/>
        <v/>
      </c>
      <c r="AK36" s="8" t="str">
        <f t="shared" ca="1" si="31"/>
        <v/>
      </c>
      <c r="AL36" s="15" t="str">
        <f t="shared" ca="1" si="32"/>
        <v/>
      </c>
      <c r="AM36" s="31" t="str">
        <f t="shared" ca="1" si="33"/>
        <v/>
      </c>
      <c r="AN36" s="32">
        <f t="shared" ca="1" si="63"/>
        <v>0.94876023427165568</v>
      </c>
      <c r="AO36" s="24">
        <f t="shared" ca="1" si="81"/>
        <v>90020</v>
      </c>
      <c r="AP36" s="21">
        <f t="shared" ca="1" si="35"/>
        <v>3.0303030303030304E-2</v>
      </c>
      <c r="AQ36" s="25">
        <f t="shared" ca="1" si="82"/>
        <v>100</v>
      </c>
      <c r="AR36" s="22">
        <f t="shared" ca="1" si="91"/>
        <v>4.9331744716121015</v>
      </c>
      <c r="AS36" s="25">
        <f t="shared" ca="1" si="84"/>
        <v>19304</v>
      </c>
      <c r="AT36" s="24">
        <f t="shared" ca="1" si="85"/>
        <v>95230</v>
      </c>
      <c r="AU36" s="25">
        <f t="shared" ca="1" si="86"/>
        <v>6</v>
      </c>
      <c r="AV36" s="22">
        <f t="shared" ca="1" si="65"/>
        <v>-5.1996007984031936</v>
      </c>
      <c r="AW36" s="25">
        <f t="shared" ca="1" si="87"/>
        <v>1002</v>
      </c>
      <c r="AX36" s="36">
        <f t="shared" ca="1" si="88"/>
        <v>-5210</v>
      </c>
      <c r="AY36" s="35" t="str">
        <f>IF(B36&lt;サマリー!$B$33+100,-BC36/BG36,"")</f>
        <v/>
      </c>
      <c r="AZ36" s="20">
        <f t="shared" ca="1" si="42"/>
        <v>20</v>
      </c>
      <c r="BA36" s="21">
        <f t="shared" ca="1" si="43"/>
        <v>0.83333333333333337</v>
      </c>
      <c r="BB36" s="1">
        <f ca="1">COUNTIFS(OFFSET(_TradingHistory[実現損益],ROWS(_TradingHistory[])-IF(B36&gt;ROWS(_TradingHistory[]),ROWS(_TradingHistory[]),B36),0,IF(B36&gt;ROWS(_TradingHistory[]),ROWS(_TradingHistory[]),B36),1),"&gt;0")</f>
        <v>5</v>
      </c>
      <c r="BC36" s="22">
        <f t="shared" ca="1" si="44"/>
        <v>0.75657894736842102</v>
      </c>
      <c r="BD36" s="1">
        <f ca="1">SUMIFS(OFFSET(_TradingHistory[約定数量],ROWS(_TradingHistory[])-IF(B36&gt;ROWS(_TradingHistory[]),ROWS(_TradingHistory[]),B36),0,IF(B36&gt;ROWS(_TradingHistory[]),ROWS(_TradingHistory[]),B36),1),OFFSET(_TradingHistory[実現損益],ROWS(_TradingHistory[])-IF(B36&gt;ROWS(_TradingHistory[]),ROWS(_TradingHistory[]),B36),0,IF(B36&gt;ROWS(_TradingHistory[]),ROWS(_TradingHistory[]),B36),1),"&gt;0")</f>
        <v>304</v>
      </c>
      <c r="BE36" s="20">
        <f ca="1">SUMIFS(OFFSET(_TradingHistory[実現損益],ROWS(_TradingHistory[])-IF(B36&gt;ROWS(_TradingHistory[]),ROWS(_TradingHistory[]),B36),0,IF(B36&gt;ROWS(_TradingHistory[]),ROWS(_TradingHistory[]),B36)),OFFSET(_TradingHistory[実現損益],ROWS(_TradingHistory[])-IF(B36&gt;ROWS(_TradingHistory[]),ROWS(_TradingHistory[]),B36),0,IF(B36&gt;ROWS(_TradingHistory[]),ROWS(_TradingHistory[]),B36),1),"&gt;0")</f>
        <v>230</v>
      </c>
      <c r="BF36" s="1">
        <f ca="1">COUNTIFS(OFFSET(_TradingHistory[実現損益],ROWS(_TradingHistory[])-IF(B36&gt;ROWS(_TradingHistory[]),ROWS(_TradingHistory[]),B36),0,IF(B36&gt;ROWS(_TradingHistory[]),ROWS(_TradingHistory[]),B36),1),"&lt;=0")</f>
        <v>1</v>
      </c>
      <c r="BG36" s="22">
        <f t="shared" ca="1" si="45"/>
        <v>-105</v>
      </c>
      <c r="BH36" s="23">
        <f ca="1">SUMIFS(OFFSET(_TradingHistory[約定数量],ROWS(_TradingHistory[])-IF(B36&gt;ROWS(_TradingHistory[]),ROWS(_TradingHistory[]),B36),0,IF(B36&gt;ROWS(_TradingHistory[]),ROWS(_TradingHistory[]),B36),1),OFFSET(_TradingHistory[実現損益],ROWS(_TradingHistory[])-IF(B36&gt;ROWS(_TradingHistory[]),ROWS(_TradingHistory[]),B36),0,IF(B36&gt;ROWS(_TradingHistory[]),ROWS(_TradingHistory[]),B36),1),"&lt;=0")</f>
        <v>2</v>
      </c>
      <c r="BI36" s="37">
        <f ca="1">SUMIFS(OFFSET(_TradingHistory[実現損益],ROWS(_TradingHistory[])-IF(B36&gt;ROWS(_TradingHistory[]),ROWS(_TradingHistory[]),B36),0,IF(B36&gt;ROWS(_TradingHistory[]),ROWS(_TradingHistory[]),B36)),OFFSET(_TradingHistory[実現損益],ROWS(_TradingHistory[])-IF(B36&gt;ROWS(_TradingHistory[]),ROWS(_TradingHistory[]),B36),0,IF(B36&gt;ROWS(_TradingHistory[]),ROWS(_TradingHistory[]),B36),1),"&lt;=0")</f>
        <v>-210</v>
      </c>
      <c r="BJ36" s="35" t="str">
        <f t="shared" si="66"/>
        <v/>
      </c>
      <c r="BK36" s="20" t="str">
        <f t="shared" si="67"/>
        <v/>
      </c>
      <c r="BL36" s="21" t="str">
        <f t="shared" si="68"/>
        <v/>
      </c>
      <c r="BM36" s="23" t="str">
        <f t="shared" si="69"/>
        <v/>
      </c>
      <c r="BN36" s="22" t="str">
        <f t="shared" si="70"/>
        <v/>
      </c>
      <c r="BO36" s="25" t="str">
        <f t="shared" si="71"/>
        <v/>
      </c>
      <c r="BP36" s="20" t="str">
        <f t="shared" si="72"/>
        <v/>
      </c>
      <c r="BQ36" s="23" t="str">
        <f t="shared" si="73"/>
        <v/>
      </c>
      <c r="BR36" s="22" t="str">
        <f t="shared" si="74"/>
        <v/>
      </c>
      <c r="BS36" s="23" t="str">
        <f t="shared" si="75"/>
        <v/>
      </c>
      <c r="BT36" s="20" t="str">
        <f t="shared" si="76"/>
        <v/>
      </c>
    </row>
    <row r="37" spans="1:72" x14ac:dyDescent="0.4">
      <c r="A37" s="2" cm="1">
        <f t="array" ref="A37">IF(ROWS(_TradingHistory[])&gt;B37,INDEX(_TradingHistory[約定日],ROWS(_TradingHistory[])-B37,0),WORKDAY(A36,10))</f>
        <v>46164</v>
      </c>
      <c r="B37">
        <v>3400</v>
      </c>
      <c r="C37" s="17">
        <v>0.95</v>
      </c>
      <c r="D37">
        <v>200</v>
      </c>
      <c r="E37">
        <v>5</v>
      </c>
      <c r="F37">
        <v>5</v>
      </c>
      <c r="G37" s="8">
        <f t="shared" si="57"/>
        <v>1</v>
      </c>
      <c r="H37" s="9">
        <f t="shared" si="89"/>
        <v>90000</v>
      </c>
      <c r="I37" s="10">
        <f t="shared" si="58"/>
        <v>0.95</v>
      </c>
      <c r="J37" s="7">
        <f t="shared" si="59"/>
        <v>95</v>
      </c>
      <c r="K37" s="8">
        <f t="shared" si="90"/>
        <v>5</v>
      </c>
      <c r="L37" s="11">
        <f t="shared" si="92"/>
        <v>19000</v>
      </c>
      <c r="M37" s="12">
        <f t="shared" si="93"/>
        <v>95000</v>
      </c>
      <c r="N37" s="7">
        <f t="shared" si="60"/>
        <v>5</v>
      </c>
      <c r="O37" s="8">
        <f t="shared" si="61"/>
        <v>-5</v>
      </c>
      <c r="P37" s="11">
        <f t="shared" si="94"/>
        <v>1000</v>
      </c>
      <c r="Q37" s="40">
        <f t="shared" si="95"/>
        <v>-5000</v>
      </c>
      <c r="R37" s="41" t="str">
        <f t="shared" ca="1" si="19"/>
        <v/>
      </c>
      <c r="S37" s="12" t="str">
        <f t="shared" ca="1" si="20"/>
        <v/>
      </c>
      <c r="T37" s="13" t="str">
        <f t="shared" ca="1" si="62"/>
        <v/>
      </c>
      <c r="U37" s="7" t="str">
        <f ca="1">IFERROR(COUNTIFS(OFFSET(_TradingHistory[実現損益],ROWS(_TradingHistory[])-IF(B37&gt;ROWS(_TradingHistory[]),ROWS(_TradingHistory[]),B37),0,IF(B37&gt;ROWS(_TradingHistory[]),ROWS(_TradingHistory[]),B37)-B36,1),"&gt;0"),"")</f>
        <v/>
      </c>
      <c r="V37" s="8" t="str">
        <f t="shared" ca="1" si="21"/>
        <v/>
      </c>
      <c r="W37" s="7" t="str">
        <f ca="1">IFERROR(SUMIFS(OFFSET(_TradingHistory[約定数量],ROWS(_TradingHistory[])-IF(B37&gt;ROWS(_TradingHistory[]),ROWS(_TradingHistory[]),B37),0,IF(B37&gt;ROWS(_TradingHistory[]),ROWS(_TradingHistory[]),B37)-B36,1),OFFSET(_TradingHistory[実現損益],ROWS(_TradingHistory[])-IF(B37&gt;ROWS(_TradingHistory[]),ROWS(_TradingHistory[]),B37),0,IF(B37&gt;ROWS(_TradingHistory[]),ROWS(_TradingHistory[]),B37)-B36,1),"&gt;0"),"")</f>
        <v/>
      </c>
      <c r="X37" s="7" t="str">
        <f ca="1">IFERROR(SUMIFS(OFFSET(_TradingHistory[実現損益],ROWS(_TradingHistory[])-IF(B37&gt;ROWS(_TradingHistory[]),ROWS(_TradingHistory[]),B37),0,IF(B37&gt;ROWS(_TradingHistory[]),ROWS(_TradingHistory[]),B37)-B36),OFFSET(_TradingHistory[実現損益],ROWS(_TradingHistory[])-IF(B37&gt;ROWS(_TradingHistory[]),ROWS(_TradingHistory[]),B37),0,IF(B37&gt;ROWS(_TradingHistory[]),ROWS(_TradingHistory[]),B37)-B36,1),"&gt;0"),"")</f>
        <v/>
      </c>
      <c r="Y37" s="14" t="str">
        <f ca="1">IFERROR(COUNTIFS(OFFSET(_TradingHistory[実現損益],ROWS(_TradingHistory[])-IF(B37&gt;ROWS(_TradingHistory[]),ROWS(_TradingHistory[]),B37),0,IF(B37&gt;ROWS(_TradingHistory[]),ROWS(_TradingHistory[]),B37)-B36,1),"&lt;=0"),"")</f>
        <v/>
      </c>
      <c r="Z37" s="8" t="str">
        <f t="shared" ca="1" si="22"/>
        <v/>
      </c>
      <c r="AA37" s="7" t="str">
        <f ca="1">IFERROR(SUMIFS(OFFSET(_TradingHistory[約定数量],ROWS(_TradingHistory[])-IF(B37&gt;ROWS(_TradingHistory[]),ROWS(_TradingHistory[]),B37),0,IF(B37&gt;ROWS(_TradingHistory[]),ROWS(_TradingHistory[]),B37)-B36,1),OFFSET(_TradingHistory[実現損益],ROWS(_TradingHistory[])-IF(B37&gt;ROWS(_TradingHistory[]),ROWS(_TradingHistory[]),B37),0,IF(B37&gt;ROWS(_TradingHistory[]),ROWS(_TradingHistory[]),B37)-B36,1),"&lt;=0"),"")</f>
        <v/>
      </c>
      <c r="AB37" s="42" t="str">
        <f ca="1">IFERROR(SUMIFS(OFFSET(_TradingHistory[実現損益],ROWS(_TradingHistory[])-IF(B37&gt;ROWS(_TradingHistory[]),ROWS(_TradingHistory[]),B37),0,IF(B37&gt;ROWS(_TradingHistory[]),ROWS(_TradingHistory[]),B37)-B36),OFFSET(_TradingHistory[実現損益],ROWS(_TradingHistory[])-IF(B37&gt;ROWS(_TradingHistory[]),ROWS(_TradingHistory[]),B37),0,IF(B37&gt;ROWS(_TradingHistory[]),ROWS(_TradingHistory[]),B37)-B36,1),"&lt;=0"),"")</f>
        <v/>
      </c>
      <c r="AC37" s="41" t="str">
        <f t="shared" ca="1" si="23"/>
        <v/>
      </c>
      <c r="AD37" s="9" t="str">
        <f t="shared" ca="1" si="24"/>
        <v/>
      </c>
      <c r="AE37" s="16" t="str">
        <f t="shared" ca="1" si="25"/>
        <v/>
      </c>
      <c r="AF37" s="7" t="str">
        <f t="shared" ca="1" si="26"/>
        <v/>
      </c>
      <c r="AG37" s="8" t="str">
        <f t="shared" ca="1" si="27"/>
        <v/>
      </c>
      <c r="AH37" s="15" t="str">
        <f t="shared" ca="1" si="28"/>
        <v/>
      </c>
      <c r="AI37" s="9" t="str">
        <f t="shared" ca="1" si="29"/>
        <v/>
      </c>
      <c r="AJ37" s="7" t="str">
        <f t="shared" ca="1" si="30"/>
        <v/>
      </c>
      <c r="AK37" s="8" t="str">
        <f t="shared" ca="1" si="31"/>
        <v/>
      </c>
      <c r="AL37" s="15" t="str">
        <f t="shared" ca="1" si="32"/>
        <v/>
      </c>
      <c r="AM37" s="31" t="str">
        <f t="shared" ca="1" si="33"/>
        <v/>
      </c>
      <c r="AN37" s="32">
        <f t="shared" ca="1" si="63"/>
        <v>0.94876023427165568</v>
      </c>
      <c r="AO37" s="24">
        <f t="shared" ca="1" si="81"/>
        <v>90020</v>
      </c>
      <c r="AP37" s="21">
        <f t="shared" ref="AP37:AP68" ca="1" si="96">AQ37/B37</f>
        <v>2.9411764705882353E-2</v>
      </c>
      <c r="AQ37" s="25">
        <f t="shared" ca="1" si="82"/>
        <v>100</v>
      </c>
      <c r="AR37" s="22">
        <f t="shared" ca="1" si="91"/>
        <v>4.9331744716121015</v>
      </c>
      <c r="AS37" s="25">
        <f t="shared" ca="1" si="84"/>
        <v>19304</v>
      </c>
      <c r="AT37" s="24">
        <f t="shared" ca="1" si="85"/>
        <v>95230</v>
      </c>
      <c r="AU37" s="25">
        <f t="shared" ca="1" si="86"/>
        <v>6</v>
      </c>
      <c r="AV37" s="22">
        <f t="shared" ca="1" si="65"/>
        <v>-5.1996007984031936</v>
      </c>
      <c r="AW37" s="25">
        <f t="shared" ca="1" si="87"/>
        <v>1002</v>
      </c>
      <c r="AX37" s="36">
        <f t="shared" ca="1" si="88"/>
        <v>-5210</v>
      </c>
      <c r="AY37" s="35" t="str">
        <f>IF(B37&lt;サマリー!$B$33+100,-BC37/BG37,"")</f>
        <v/>
      </c>
      <c r="AZ37" s="20">
        <f t="shared" ca="1" si="42"/>
        <v>20</v>
      </c>
      <c r="BA37" s="21">
        <f t="shared" ca="1" si="43"/>
        <v>0.83333333333333337</v>
      </c>
      <c r="BB37" s="1">
        <f ca="1">COUNTIFS(OFFSET(_TradingHistory[実現損益],ROWS(_TradingHistory[])-IF(B37&gt;ROWS(_TradingHistory[]),ROWS(_TradingHistory[]),B37),0,IF(B37&gt;ROWS(_TradingHistory[]),ROWS(_TradingHistory[]),B37),1),"&gt;0")</f>
        <v>5</v>
      </c>
      <c r="BC37" s="22">
        <f t="shared" ca="1" si="44"/>
        <v>0.75657894736842102</v>
      </c>
      <c r="BD37" s="1">
        <f ca="1">SUMIFS(OFFSET(_TradingHistory[約定数量],ROWS(_TradingHistory[])-IF(B37&gt;ROWS(_TradingHistory[]),ROWS(_TradingHistory[]),B37),0,IF(B37&gt;ROWS(_TradingHistory[]),ROWS(_TradingHistory[]),B37),1),OFFSET(_TradingHistory[実現損益],ROWS(_TradingHistory[])-IF(B37&gt;ROWS(_TradingHistory[]),ROWS(_TradingHistory[]),B37),0,IF(B37&gt;ROWS(_TradingHistory[]),ROWS(_TradingHistory[]),B37),1),"&gt;0")</f>
        <v>304</v>
      </c>
      <c r="BE37" s="20">
        <f ca="1">SUMIFS(OFFSET(_TradingHistory[実現損益],ROWS(_TradingHistory[])-IF(B37&gt;ROWS(_TradingHistory[]),ROWS(_TradingHistory[]),B37),0,IF(B37&gt;ROWS(_TradingHistory[]),ROWS(_TradingHistory[]),B37)),OFFSET(_TradingHistory[実現損益],ROWS(_TradingHistory[])-IF(B37&gt;ROWS(_TradingHistory[]),ROWS(_TradingHistory[]),B37),0,IF(B37&gt;ROWS(_TradingHistory[]),ROWS(_TradingHistory[]),B37),1),"&gt;0")</f>
        <v>230</v>
      </c>
      <c r="BF37" s="1">
        <f ca="1">COUNTIFS(OFFSET(_TradingHistory[実現損益],ROWS(_TradingHistory[])-IF(B37&gt;ROWS(_TradingHistory[]),ROWS(_TradingHistory[]),B37),0,IF(B37&gt;ROWS(_TradingHistory[]),ROWS(_TradingHistory[]),B37),1),"&lt;=0")</f>
        <v>1</v>
      </c>
      <c r="BG37" s="22">
        <f t="shared" ca="1" si="45"/>
        <v>-105</v>
      </c>
      <c r="BH37" s="23">
        <f ca="1">SUMIFS(OFFSET(_TradingHistory[約定数量],ROWS(_TradingHistory[])-IF(B37&gt;ROWS(_TradingHistory[]),ROWS(_TradingHistory[]),B37),0,IF(B37&gt;ROWS(_TradingHistory[]),ROWS(_TradingHistory[]),B37),1),OFFSET(_TradingHistory[実現損益],ROWS(_TradingHistory[])-IF(B37&gt;ROWS(_TradingHistory[]),ROWS(_TradingHistory[]),B37),0,IF(B37&gt;ROWS(_TradingHistory[]),ROWS(_TradingHistory[]),B37),1),"&lt;=0")</f>
        <v>2</v>
      </c>
      <c r="BI37" s="37">
        <f ca="1">SUMIFS(OFFSET(_TradingHistory[実現損益],ROWS(_TradingHistory[])-IF(B37&gt;ROWS(_TradingHistory[]),ROWS(_TradingHistory[]),B37),0,IF(B37&gt;ROWS(_TradingHistory[]),ROWS(_TradingHistory[]),B37)),OFFSET(_TradingHistory[実現損益],ROWS(_TradingHistory[])-IF(B37&gt;ROWS(_TradingHistory[]),ROWS(_TradingHistory[]),B37),0,IF(B37&gt;ROWS(_TradingHistory[]),ROWS(_TradingHistory[]),B37),1),"&lt;=0")</f>
        <v>-210</v>
      </c>
      <c r="BJ37" s="35" t="str">
        <f t="shared" si="66"/>
        <v/>
      </c>
      <c r="BK37" s="20" t="str">
        <f t="shared" si="67"/>
        <v/>
      </c>
      <c r="BL37" s="21" t="str">
        <f t="shared" si="68"/>
        <v/>
      </c>
      <c r="BM37" s="23" t="str">
        <f t="shared" si="69"/>
        <v/>
      </c>
      <c r="BN37" s="22" t="str">
        <f t="shared" si="70"/>
        <v/>
      </c>
      <c r="BO37" s="25" t="str">
        <f t="shared" si="71"/>
        <v/>
      </c>
      <c r="BP37" s="20" t="str">
        <f t="shared" si="72"/>
        <v/>
      </c>
      <c r="BQ37" s="23" t="str">
        <f t="shared" si="73"/>
        <v/>
      </c>
      <c r="BR37" s="22" t="str">
        <f t="shared" si="74"/>
        <v/>
      </c>
      <c r="BS37" s="23" t="str">
        <f t="shared" si="75"/>
        <v/>
      </c>
      <c r="BT37" s="20" t="str">
        <f t="shared" si="76"/>
        <v/>
      </c>
    </row>
    <row r="38" spans="1:72" x14ac:dyDescent="0.4">
      <c r="A38" s="2" cm="1">
        <f t="array" ref="A38">IF(ROWS(_TradingHistory[])&gt;B38,INDEX(_TradingHistory[約定日],ROWS(_TradingHistory[])-B38,0),WORKDAY(A37,10))</f>
        <v>46178</v>
      </c>
      <c r="B38">
        <v>3500</v>
      </c>
      <c r="C38" s="17">
        <v>0.95</v>
      </c>
      <c r="D38">
        <v>200</v>
      </c>
      <c r="E38">
        <v>5</v>
      </c>
      <c r="F38">
        <v>5</v>
      </c>
      <c r="G38" s="8">
        <f t="shared" si="57"/>
        <v>1</v>
      </c>
      <c r="H38" s="9">
        <f t="shared" si="89"/>
        <v>90000</v>
      </c>
      <c r="I38" s="10">
        <f t="shared" si="58"/>
        <v>0.95</v>
      </c>
      <c r="J38" s="7">
        <f t="shared" si="59"/>
        <v>95</v>
      </c>
      <c r="K38" s="8">
        <f t="shared" si="90"/>
        <v>5</v>
      </c>
      <c r="L38" s="11">
        <f t="shared" si="92"/>
        <v>19000</v>
      </c>
      <c r="M38" s="12">
        <f t="shared" si="93"/>
        <v>95000</v>
      </c>
      <c r="N38" s="7">
        <f t="shared" si="60"/>
        <v>5</v>
      </c>
      <c r="O38" s="8">
        <f t="shared" si="61"/>
        <v>-5</v>
      </c>
      <c r="P38" s="11">
        <f t="shared" si="94"/>
        <v>1000</v>
      </c>
      <c r="Q38" s="40">
        <f t="shared" si="95"/>
        <v>-5000</v>
      </c>
      <c r="R38" s="41" t="str">
        <f t="shared" ca="1" si="19"/>
        <v/>
      </c>
      <c r="S38" s="12" t="str">
        <f t="shared" ca="1" si="20"/>
        <v/>
      </c>
      <c r="T38" s="13" t="str">
        <f t="shared" ca="1" si="62"/>
        <v/>
      </c>
      <c r="U38" s="7" t="str">
        <f ca="1">IFERROR(COUNTIFS(OFFSET(_TradingHistory[実現損益],ROWS(_TradingHistory[])-IF(B38&gt;ROWS(_TradingHistory[]),ROWS(_TradingHistory[]),B38),0,IF(B38&gt;ROWS(_TradingHistory[]),ROWS(_TradingHistory[]),B38)-B37,1),"&gt;0"),"")</f>
        <v/>
      </c>
      <c r="V38" s="8" t="str">
        <f t="shared" ca="1" si="21"/>
        <v/>
      </c>
      <c r="W38" s="7" t="str">
        <f ca="1">IFERROR(SUMIFS(OFFSET(_TradingHistory[約定数量],ROWS(_TradingHistory[])-IF(B38&gt;ROWS(_TradingHistory[]),ROWS(_TradingHistory[]),B38),0,IF(B38&gt;ROWS(_TradingHistory[]),ROWS(_TradingHistory[]),B38)-B37,1),OFFSET(_TradingHistory[実現損益],ROWS(_TradingHistory[])-IF(B38&gt;ROWS(_TradingHistory[]),ROWS(_TradingHistory[]),B38),0,IF(B38&gt;ROWS(_TradingHistory[]),ROWS(_TradingHistory[]),B38)-B37,1),"&gt;0"),"")</f>
        <v/>
      </c>
      <c r="X38" s="7" t="str">
        <f ca="1">IFERROR(SUMIFS(OFFSET(_TradingHistory[実現損益],ROWS(_TradingHistory[])-IF(B38&gt;ROWS(_TradingHistory[]),ROWS(_TradingHistory[]),B38),0,IF(B38&gt;ROWS(_TradingHistory[]),ROWS(_TradingHistory[]),B38)-B37),OFFSET(_TradingHistory[実現損益],ROWS(_TradingHistory[])-IF(B38&gt;ROWS(_TradingHistory[]),ROWS(_TradingHistory[]),B38),0,IF(B38&gt;ROWS(_TradingHistory[]),ROWS(_TradingHistory[]),B38)-B37,1),"&gt;0"),"")</f>
        <v/>
      </c>
      <c r="Y38" s="14" t="str">
        <f ca="1">IFERROR(COUNTIFS(OFFSET(_TradingHistory[実現損益],ROWS(_TradingHistory[])-IF(B38&gt;ROWS(_TradingHistory[]),ROWS(_TradingHistory[]),B38),0,IF(B38&gt;ROWS(_TradingHistory[]),ROWS(_TradingHistory[]),B38)-B37,1),"&lt;=0"),"")</f>
        <v/>
      </c>
      <c r="Z38" s="8" t="str">
        <f t="shared" ca="1" si="22"/>
        <v/>
      </c>
      <c r="AA38" s="7" t="str">
        <f ca="1">IFERROR(SUMIFS(OFFSET(_TradingHistory[約定数量],ROWS(_TradingHistory[])-IF(B38&gt;ROWS(_TradingHistory[]),ROWS(_TradingHistory[]),B38),0,IF(B38&gt;ROWS(_TradingHistory[]),ROWS(_TradingHistory[]),B38)-B37,1),OFFSET(_TradingHistory[実現損益],ROWS(_TradingHistory[])-IF(B38&gt;ROWS(_TradingHistory[]),ROWS(_TradingHistory[]),B38),0,IF(B38&gt;ROWS(_TradingHistory[]),ROWS(_TradingHistory[]),B38)-B37,1),"&lt;=0"),"")</f>
        <v/>
      </c>
      <c r="AB38" s="42" t="str">
        <f ca="1">IFERROR(SUMIFS(OFFSET(_TradingHistory[実現損益],ROWS(_TradingHistory[])-IF(B38&gt;ROWS(_TradingHistory[]),ROWS(_TradingHistory[]),B38),0,IF(B38&gt;ROWS(_TradingHistory[]),ROWS(_TradingHistory[]),B38)-B37),OFFSET(_TradingHistory[実現損益],ROWS(_TradingHistory[])-IF(B38&gt;ROWS(_TradingHistory[]),ROWS(_TradingHistory[]),B38),0,IF(B38&gt;ROWS(_TradingHistory[]),ROWS(_TradingHistory[]),B38)-B37,1),"&lt;=0"),"")</f>
        <v/>
      </c>
      <c r="AC38" s="41" t="str">
        <f t="shared" ca="1" si="23"/>
        <v/>
      </c>
      <c r="AD38" s="9" t="str">
        <f t="shared" ca="1" si="24"/>
        <v/>
      </c>
      <c r="AE38" s="16" t="str">
        <f t="shared" ca="1" si="25"/>
        <v/>
      </c>
      <c r="AF38" s="7" t="str">
        <f t="shared" ca="1" si="26"/>
        <v/>
      </c>
      <c r="AG38" s="8" t="str">
        <f t="shared" ca="1" si="27"/>
        <v/>
      </c>
      <c r="AH38" s="15" t="str">
        <f t="shared" ca="1" si="28"/>
        <v/>
      </c>
      <c r="AI38" s="9" t="str">
        <f t="shared" ca="1" si="29"/>
        <v/>
      </c>
      <c r="AJ38" s="7" t="str">
        <f t="shared" ca="1" si="30"/>
        <v/>
      </c>
      <c r="AK38" s="8" t="str">
        <f t="shared" ca="1" si="31"/>
        <v/>
      </c>
      <c r="AL38" s="15" t="str">
        <f t="shared" ca="1" si="32"/>
        <v/>
      </c>
      <c r="AM38" s="31" t="str">
        <f t="shared" ca="1" si="33"/>
        <v/>
      </c>
      <c r="AN38" s="32">
        <f t="shared" ca="1" si="63"/>
        <v>0.94876023427165568</v>
      </c>
      <c r="AO38" s="24">
        <f t="shared" ca="1" si="81"/>
        <v>90020</v>
      </c>
      <c r="AP38" s="21">
        <f t="shared" ca="1" si="96"/>
        <v>2.8571428571428571E-2</v>
      </c>
      <c r="AQ38" s="25">
        <f t="shared" ca="1" si="82"/>
        <v>100</v>
      </c>
      <c r="AR38" s="22">
        <f t="shared" ca="1" si="91"/>
        <v>4.9331744716121015</v>
      </c>
      <c r="AS38" s="25">
        <f t="shared" ca="1" si="84"/>
        <v>19304</v>
      </c>
      <c r="AT38" s="24">
        <f t="shared" ca="1" si="85"/>
        <v>95230</v>
      </c>
      <c r="AU38" s="25">
        <f t="shared" ca="1" si="86"/>
        <v>6</v>
      </c>
      <c r="AV38" s="22">
        <f t="shared" ca="1" si="65"/>
        <v>-5.1996007984031936</v>
      </c>
      <c r="AW38" s="25">
        <f t="shared" ca="1" si="87"/>
        <v>1002</v>
      </c>
      <c r="AX38" s="36">
        <f t="shared" ca="1" si="88"/>
        <v>-5210</v>
      </c>
      <c r="AY38" s="35" t="str">
        <f>IF(B38&lt;サマリー!$B$33+100,-BC38/BG38,"")</f>
        <v/>
      </c>
      <c r="AZ38" s="20">
        <f t="shared" ca="1" si="42"/>
        <v>20</v>
      </c>
      <c r="BA38" s="21">
        <f t="shared" ca="1" si="43"/>
        <v>0.83333333333333337</v>
      </c>
      <c r="BB38" s="1">
        <f ca="1">COUNTIFS(OFFSET(_TradingHistory[実現損益],ROWS(_TradingHistory[])-IF(B38&gt;ROWS(_TradingHistory[]),ROWS(_TradingHistory[]),B38),0,IF(B38&gt;ROWS(_TradingHistory[]),ROWS(_TradingHistory[]),B38),1),"&gt;0")</f>
        <v>5</v>
      </c>
      <c r="BC38" s="22">
        <f t="shared" ca="1" si="44"/>
        <v>0.75657894736842102</v>
      </c>
      <c r="BD38" s="1">
        <f ca="1">SUMIFS(OFFSET(_TradingHistory[約定数量],ROWS(_TradingHistory[])-IF(B38&gt;ROWS(_TradingHistory[]),ROWS(_TradingHistory[]),B38),0,IF(B38&gt;ROWS(_TradingHistory[]),ROWS(_TradingHistory[]),B38),1),OFFSET(_TradingHistory[実現損益],ROWS(_TradingHistory[])-IF(B38&gt;ROWS(_TradingHistory[]),ROWS(_TradingHistory[]),B38),0,IF(B38&gt;ROWS(_TradingHistory[]),ROWS(_TradingHistory[]),B38),1),"&gt;0")</f>
        <v>304</v>
      </c>
      <c r="BE38" s="20">
        <f ca="1">SUMIFS(OFFSET(_TradingHistory[実現損益],ROWS(_TradingHistory[])-IF(B38&gt;ROWS(_TradingHistory[]),ROWS(_TradingHistory[]),B38),0,IF(B38&gt;ROWS(_TradingHistory[]),ROWS(_TradingHistory[]),B38)),OFFSET(_TradingHistory[実現損益],ROWS(_TradingHistory[])-IF(B38&gt;ROWS(_TradingHistory[]),ROWS(_TradingHistory[]),B38),0,IF(B38&gt;ROWS(_TradingHistory[]),ROWS(_TradingHistory[]),B38),1),"&gt;0")</f>
        <v>230</v>
      </c>
      <c r="BF38" s="1">
        <f ca="1">COUNTIFS(OFFSET(_TradingHistory[実現損益],ROWS(_TradingHistory[])-IF(B38&gt;ROWS(_TradingHistory[]),ROWS(_TradingHistory[]),B38),0,IF(B38&gt;ROWS(_TradingHistory[]),ROWS(_TradingHistory[]),B38),1),"&lt;=0")</f>
        <v>1</v>
      </c>
      <c r="BG38" s="22">
        <f t="shared" ca="1" si="45"/>
        <v>-105</v>
      </c>
      <c r="BH38" s="23">
        <f ca="1">SUMIFS(OFFSET(_TradingHistory[約定数量],ROWS(_TradingHistory[])-IF(B38&gt;ROWS(_TradingHistory[]),ROWS(_TradingHistory[]),B38),0,IF(B38&gt;ROWS(_TradingHistory[]),ROWS(_TradingHistory[]),B38),1),OFFSET(_TradingHistory[実現損益],ROWS(_TradingHistory[])-IF(B38&gt;ROWS(_TradingHistory[]),ROWS(_TradingHistory[]),B38),0,IF(B38&gt;ROWS(_TradingHistory[]),ROWS(_TradingHistory[]),B38),1),"&lt;=0")</f>
        <v>2</v>
      </c>
      <c r="BI38" s="37">
        <f ca="1">SUMIFS(OFFSET(_TradingHistory[実現損益],ROWS(_TradingHistory[])-IF(B38&gt;ROWS(_TradingHistory[]),ROWS(_TradingHistory[]),B38),0,IF(B38&gt;ROWS(_TradingHistory[]),ROWS(_TradingHistory[]),B38)),OFFSET(_TradingHistory[実現損益],ROWS(_TradingHistory[])-IF(B38&gt;ROWS(_TradingHistory[]),ROWS(_TradingHistory[]),B38),0,IF(B38&gt;ROWS(_TradingHistory[]),ROWS(_TradingHistory[]),B38),1),"&lt;=0")</f>
        <v>-210</v>
      </c>
      <c r="BJ38" s="35" t="str">
        <f t="shared" si="66"/>
        <v/>
      </c>
      <c r="BK38" s="20" t="str">
        <f t="shared" si="67"/>
        <v/>
      </c>
      <c r="BL38" s="21" t="str">
        <f t="shared" si="68"/>
        <v/>
      </c>
      <c r="BM38" s="23" t="str">
        <f t="shared" si="69"/>
        <v/>
      </c>
      <c r="BN38" s="22" t="str">
        <f t="shared" si="70"/>
        <v/>
      </c>
      <c r="BO38" s="25" t="str">
        <f t="shared" si="71"/>
        <v/>
      </c>
      <c r="BP38" s="20" t="str">
        <f t="shared" si="72"/>
        <v/>
      </c>
      <c r="BQ38" s="23" t="str">
        <f t="shared" si="73"/>
        <v/>
      </c>
      <c r="BR38" s="22" t="str">
        <f t="shared" si="74"/>
        <v/>
      </c>
      <c r="BS38" s="23" t="str">
        <f t="shared" si="75"/>
        <v/>
      </c>
      <c r="BT38" s="20" t="str">
        <f t="shared" si="76"/>
        <v/>
      </c>
    </row>
    <row r="39" spans="1:72" x14ac:dyDescent="0.4">
      <c r="A39" s="2" cm="1">
        <f t="array" ref="A39">IF(ROWS(_TradingHistory[])&gt;B39,INDEX(_TradingHistory[約定日],ROWS(_TradingHistory[])-B39,0),WORKDAY(A38,10))</f>
        <v>46192</v>
      </c>
      <c r="B39">
        <v>3600</v>
      </c>
      <c r="C39" s="17">
        <v>0.95</v>
      </c>
      <c r="D39">
        <v>200</v>
      </c>
      <c r="E39">
        <v>5</v>
      </c>
      <c r="F39">
        <v>5</v>
      </c>
      <c r="G39" s="8">
        <f t="shared" si="57"/>
        <v>1</v>
      </c>
      <c r="H39" s="9">
        <f t="shared" si="89"/>
        <v>90000</v>
      </c>
      <c r="I39" s="10">
        <f t="shared" si="58"/>
        <v>0.95</v>
      </c>
      <c r="J39" s="7">
        <f t="shared" si="59"/>
        <v>95</v>
      </c>
      <c r="K39" s="8">
        <f t="shared" si="90"/>
        <v>5</v>
      </c>
      <c r="L39" s="11">
        <f t="shared" si="92"/>
        <v>19000</v>
      </c>
      <c r="M39" s="12">
        <f t="shared" si="93"/>
        <v>95000</v>
      </c>
      <c r="N39" s="7">
        <f t="shared" si="60"/>
        <v>5</v>
      </c>
      <c r="O39" s="8">
        <f t="shared" si="61"/>
        <v>-5</v>
      </c>
      <c r="P39" s="11">
        <f t="shared" si="94"/>
        <v>1000</v>
      </c>
      <c r="Q39" s="40">
        <f t="shared" si="95"/>
        <v>-5000</v>
      </c>
      <c r="R39" s="41" t="str">
        <f t="shared" ca="1" si="19"/>
        <v/>
      </c>
      <c r="S39" s="12" t="str">
        <f t="shared" ca="1" si="20"/>
        <v/>
      </c>
      <c r="T39" s="13" t="str">
        <f t="shared" ca="1" si="62"/>
        <v/>
      </c>
      <c r="U39" s="7" t="str">
        <f ca="1">IFERROR(COUNTIFS(OFFSET(_TradingHistory[実現損益],ROWS(_TradingHistory[])-IF(B39&gt;ROWS(_TradingHistory[]),ROWS(_TradingHistory[]),B39),0,IF(B39&gt;ROWS(_TradingHistory[]),ROWS(_TradingHistory[]),B39)-B38,1),"&gt;0"),"")</f>
        <v/>
      </c>
      <c r="V39" s="8" t="str">
        <f t="shared" ca="1" si="21"/>
        <v/>
      </c>
      <c r="W39" s="7" t="str">
        <f ca="1">IFERROR(SUMIFS(OFFSET(_TradingHistory[約定数量],ROWS(_TradingHistory[])-IF(B39&gt;ROWS(_TradingHistory[]),ROWS(_TradingHistory[]),B39),0,IF(B39&gt;ROWS(_TradingHistory[]),ROWS(_TradingHistory[]),B39)-B38,1),OFFSET(_TradingHistory[実現損益],ROWS(_TradingHistory[])-IF(B39&gt;ROWS(_TradingHistory[]),ROWS(_TradingHistory[]),B39),0,IF(B39&gt;ROWS(_TradingHistory[]),ROWS(_TradingHistory[]),B39)-B38,1),"&gt;0"),"")</f>
        <v/>
      </c>
      <c r="X39" s="7" t="str">
        <f ca="1">IFERROR(SUMIFS(OFFSET(_TradingHistory[実現損益],ROWS(_TradingHistory[])-IF(B39&gt;ROWS(_TradingHistory[]),ROWS(_TradingHistory[]),B39),0,IF(B39&gt;ROWS(_TradingHistory[]),ROWS(_TradingHistory[]),B39)-B38),OFFSET(_TradingHistory[実現損益],ROWS(_TradingHistory[])-IF(B39&gt;ROWS(_TradingHistory[]),ROWS(_TradingHistory[]),B39),0,IF(B39&gt;ROWS(_TradingHistory[]),ROWS(_TradingHistory[]),B39)-B38,1),"&gt;0"),"")</f>
        <v/>
      </c>
      <c r="Y39" s="14" t="str">
        <f ca="1">IFERROR(COUNTIFS(OFFSET(_TradingHistory[実現損益],ROWS(_TradingHistory[])-IF(B39&gt;ROWS(_TradingHistory[]),ROWS(_TradingHistory[]),B39),0,IF(B39&gt;ROWS(_TradingHistory[]),ROWS(_TradingHistory[]),B39)-B38,1),"&lt;=0"),"")</f>
        <v/>
      </c>
      <c r="Z39" s="8" t="str">
        <f t="shared" ca="1" si="22"/>
        <v/>
      </c>
      <c r="AA39" s="7" t="str">
        <f ca="1">IFERROR(SUMIFS(OFFSET(_TradingHistory[約定数量],ROWS(_TradingHistory[])-IF(B39&gt;ROWS(_TradingHistory[]),ROWS(_TradingHistory[]),B39),0,IF(B39&gt;ROWS(_TradingHistory[]),ROWS(_TradingHistory[]),B39)-B38,1),OFFSET(_TradingHistory[実現損益],ROWS(_TradingHistory[])-IF(B39&gt;ROWS(_TradingHistory[]),ROWS(_TradingHistory[]),B39),0,IF(B39&gt;ROWS(_TradingHistory[]),ROWS(_TradingHistory[]),B39)-B38,1),"&lt;=0"),"")</f>
        <v/>
      </c>
      <c r="AB39" s="42" t="str">
        <f ca="1">IFERROR(SUMIFS(OFFSET(_TradingHistory[実現損益],ROWS(_TradingHistory[])-IF(B39&gt;ROWS(_TradingHistory[]),ROWS(_TradingHistory[]),B39),0,IF(B39&gt;ROWS(_TradingHistory[]),ROWS(_TradingHistory[]),B39)-B38),OFFSET(_TradingHistory[実現損益],ROWS(_TradingHistory[])-IF(B39&gt;ROWS(_TradingHistory[]),ROWS(_TradingHistory[]),B39),0,IF(B39&gt;ROWS(_TradingHistory[]),ROWS(_TradingHistory[]),B39)-B38,1),"&lt;=0"),"")</f>
        <v/>
      </c>
      <c r="AC39" s="41" t="str">
        <f t="shared" ca="1" si="23"/>
        <v/>
      </c>
      <c r="AD39" s="9" t="str">
        <f t="shared" ca="1" si="24"/>
        <v/>
      </c>
      <c r="AE39" s="16" t="str">
        <f t="shared" ca="1" si="25"/>
        <v/>
      </c>
      <c r="AF39" s="7" t="str">
        <f t="shared" ca="1" si="26"/>
        <v/>
      </c>
      <c r="AG39" s="8" t="str">
        <f t="shared" ca="1" si="27"/>
        <v/>
      </c>
      <c r="AH39" s="15" t="str">
        <f t="shared" ca="1" si="28"/>
        <v/>
      </c>
      <c r="AI39" s="9" t="str">
        <f t="shared" ca="1" si="29"/>
        <v/>
      </c>
      <c r="AJ39" s="7" t="str">
        <f t="shared" ca="1" si="30"/>
        <v/>
      </c>
      <c r="AK39" s="8" t="str">
        <f t="shared" ca="1" si="31"/>
        <v/>
      </c>
      <c r="AL39" s="15" t="str">
        <f t="shared" ca="1" si="32"/>
        <v/>
      </c>
      <c r="AM39" s="31" t="str">
        <f t="shared" ca="1" si="33"/>
        <v/>
      </c>
      <c r="AN39" s="32">
        <f t="shared" ca="1" si="63"/>
        <v>0.94876023427165568</v>
      </c>
      <c r="AO39" s="24">
        <f t="shared" ca="1" si="81"/>
        <v>90020</v>
      </c>
      <c r="AP39" s="21">
        <f t="shared" ca="1" si="96"/>
        <v>2.7777777777777776E-2</v>
      </c>
      <c r="AQ39" s="25">
        <f t="shared" ca="1" si="82"/>
        <v>100</v>
      </c>
      <c r="AR39" s="22">
        <f t="shared" ca="1" si="91"/>
        <v>4.9331744716121015</v>
      </c>
      <c r="AS39" s="25">
        <f t="shared" ca="1" si="84"/>
        <v>19304</v>
      </c>
      <c r="AT39" s="24">
        <f t="shared" ca="1" si="85"/>
        <v>95230</v>
      </c>
      <c r="AU39" s="25">
        <f t="shared" ca="1" si="86"/>
        <v>6</v>
      </c>
      <c r="AV39" s="22">
        <f t="shared" ca="1" si="65"/>
        <v>-5.1996007984031936</v>
      </c>
      <c r="AW39" s="25">
        <f t="shared" ca="1" si="87"/>
        <v>1002</v>
      </c>
      <c r="AX39" s="36">
        <f t="shared" ca="1" si="88"/>
        <v>-5210</v>
      </c>
      <c r="AY39" s="35" t="str">
        <f>IF(B39&lt;サマリー!$B$33+100,-BC39/BG39,"")</f>
        <v/>
      </c>
      <c r="AZ39" s="20">
        <f t="shared" ca="1" si="42"/>
        <v>20</v>
      </c>
      <c r="BA39" s="21">
        <f t="shared" ca="1" si="43"/>
        <v>0.83333333333333337</v>
      </c>
      <c r="BB39" s="1">
        <f ca="1">COUNTIFS(OFFSET(_TradingHistory[実現損益],ROWS(_TradingHistory[])-IF(B39&gt;ROWS(_TradingHistory[]),ROWS(_TradingHistory[]),B39),0,IF(B39&gt;ROWS(_TradingHistory[]),ROWS(_TradingHistory[]),B39),1),"&gt;0")</f>
        <v>5</v>
      </c>
      <c r="BC39" s="22">
        <f t="shared" ca="1" si="44"/>
        <v>0.75657894736842102</v>
      </c>
      <c r="BD39" s="1">
        <f ca="1">SUMIFS(OFFSET(_TradingHistory[約定数量],ROWS(_TradingHistory[])-IF(B39&gt;ROWS(_TradingHistory[]),ROWS(_TradingHistory[]),B39),0,IF(B39&gt;ROWS(_TradingHistory[]),ROWS(_TradingHistory[]),B39),1),OFFSET(_TradingHistory[実現損益],ROWS(_TradingHistory[])-IF(B39&gt;ROWS(_TradingHistory[]),ROWS(_TradingHistory[]),B39),0,IF(B39&gt;ROWS(_TradingHistory[]),ROWS(_TradingHistory[]),B39),1),"&gt;0")</f>
        <v>304</v>
      </c>
      <c r="BE39" s="20">
        <f ca="1">SUMIFS(OFFSET(_TradingHistory[実現損益],ROWS(_TradingHistory[])-IF(B39&gt;ROWS(_TradingHistory[]),ROWS(_TradingHistory[]),B39),0,IF(B39&gt;ROWS(_TradingHistory[]),ROWS(_TradingHistory[]),B39)),OFFSET(_TradingHistory[実現損益],ROWS(_TradingHistory[])-IF(B39&gt;ROWS(_TradingHistory[]),ROWS(_TradingHistory[]),B39),0,IF(B39&gt;ROWS(_TradingHistory[]),ROWS(_TradingHistory[]),B39),1),"&gt;0")</f>
        <v>230</v>
      </c>
      <c r="BF39" s="1">
        <f ca="1">COUNTIFS(OFFSET(_TradingHistory[実現損益],ROWS(_TradingHistory[])-IF(B39&gt;ROWS(_TradingHistory[]),ROWS(_TradingHistory[]),B39),0,IF(B39&gt;ROWS(_TradingHistory[]),ROWS(_TradingHistory[]),B39),1),"&lt;=0")</f>
        <v>1</v>
      </c>
      <c r="BG39" s="22">
        <f t="shared" ca="1" si="45"/>
        <v>-105</v>
      </c>
      <c r="BH39" s="23">
        <f ca="1">SUMIFS(OFFSET(_TradingHistory[約定数量],ROWS(_TradingHistory[])-IF(B39&gt;ROWS(_TradingHistory[]),ROWS(_TradingHistory[]),B39),0,IF(B39&gt;ROWS(_TradingHistory[]),ROWS(_TradingHistory[]),B39),1),OFFSET(_TradingHistory[実現損益],ROWS(_TradingHistory[])-IF(B39&gt;ROWS(_TradingHistory[]),ROWS(_TradingHistory[]),B39),0,IF(B39&gt;ROWS(_TradingHistory[]),ROWS(_TradingHistory[]),B39),1),"&lt;=0")</f>
        <v>2</v>
      </c>
      <c r="BI39" s="37">
        <f ca="1">SUMIFS(OFFSET(_TradingHistory[実現損益],ROWS(_TradingHistory[])-IF(B39&gt;ROWS(_TradingHistory[]),ROWS(_TradingHistory[]),B39),0,IF(B39&gt;ROWS(_TradingHistory[]),ROWS(_TradingHistory[]),B39)),OFFSET(_TradingHistory[実現損益],ROWS(_TradingHistory[])-IF(B39&gt;ROWS(_TradingHistory[]),ROWS(_TradingHistory[]),B39),0,IF(B39&gt;ROWS(_TradingHistory[]),ROWS(_TradingHistory[]),B39),1),"&lt;=0")</f>
        <v>-210</v>
      </c>
      <c r="BJ39" s="35" t="str">
        <f t="shared" si="66"/>
        <v/>
      </c>
      <c r="BK39" s="20" t="str">
        <f t="shared" si="67"/>
        <v/>
      </c>
      <c r="BL39" s="21" t="str">
        <f t="shared" si="68"/>
        <v/>
      </c>
      <c r="BM39" s="23" t="str">
        <f t="shared" si="69"/>
        <v/>
      </c>
      <c r="BN39" s="22" t="str">
        <f t="shared" si="70"/>
        <v/>
      </c>
      <c r="BO39" s="25" t="str">
        <f t="shared" si="71"/>
        <v/>
      </c>
      <c r="BP39" s="20" t="str">
        <f t="shared" si="72"/>
        <v/>
      </c>
      <c r="BQ39" s="23" t="str">
        <f t="shared" si="73"/>
        <v/>
      </c>
      <c r="BR39" s="22" t="str">
        <f t="shared" si="74"/>
        <v/>
      </c>
      <c r="BS39" s="23" t="str">
        <f t="shared" si="75"/>
        <v/>
      </c>
      <c r="BT39" s="20" t="str">
        <f t="shared" si="76"/>
        <v/>
      </c>
    </row>
    <row r="40" spans="1:72" x14ac:dyDescent="0.4">
      <c r="A40" s="2" cm="1">
        <f t="array" ref="A40">IF(ROWS(_TradingHistory[])&gt;B40,INDEX(_TradingHistory[約定日],ROWS(_TradingHistory[])-B40,0),WORKDAY(A39,10))</f>
        <v>46206</v>
      </c>
      <c r="B40">
        <v>3700</v>
      </c>
      <c r="C40" s="17">
        <v>0.95</v>
      </c>
      <c r="D40">
        <v>200</v>
      </c>
      <c r="E40">
        <v>5</v>
      </c>
      <c r="F40">
        <v>5</v>
      </c>
      <c r="G40" s="8">
        <f t="shared" si="57"/>
        <v>1</v>
      </c>
      <c r="H40" s="9">
        <f t="shared" si="89"/>
        <v>90000</v>
      </c>
      <c r="I40" s="10">
        <f t="shared" si="58"/>
        <v>0.95</v>
      </c>
      <c r="J40" s="7">
        <f t="shared" si="59"/>
        <v>95</v>
      </c>
      <c r="K40" s="8">
        <f t="shared" si="90"/>
        <v>5</v>
      </c>
      <c r="L40" s="11">
        <f t="shared" si="92"/>
        <v>19000</v>
      </c>
      <c r="M40" s="12">
        <f t="shared" si="93"/>
        <v>95000</v>
      </c>
      <c r="N40" s="7">
        <f t="shared" si="60"/>
        <v>5</v>
      </c>
      <c r="O40" s="8">
        <f t="shared" si="61"/>
        <v>-5</v>
      </c>
      <c r="P40" s="11">
        <f t="shared" si="94"/>
        <v>1000</v>
      </c>
      <c r="Q40" s="40">
        <f t="shared" si="95"/>
        <v>-5000</v>
      </c>
      <c r="R40" s="41" t="str">
        <f t="shared" ca="1" si="19"/>
        <v/>
      </c>
      <c r="S40" s="12" t="str">
        <f t="shared" ca="1" si="20"/>
        <v/>
      </c>
      <c r="T40" s="13" t="str">
        <f t="shared" ca="1" si="62"/>
        <v/>
      </c>
      <c r="U40" s="7" t="str">
        <f ca="1">IFERROR(COUNTIFS(OFFSET(_TradingHistory[実現損益],ROWS(_TradingHistory[])-IF(B40&gt;ROWS(_TradingHistory[]),ROWS(_TradingHistory[]),B40),0,IF(B40&gt;ROWS(_TradingHistory[]),ROWS(_TradingHistory[]),B40)-B39,1),"&gt;0"),"")</f>
        <v/>
      </c>
      <c r="V40" s="8" t="str">
        <f t="shared" ca="1" si="21"/>
        <v/>
      </c>
      <c r="W40" s="7" t="str">
        <f ca="1">IFERROR(SUMIFS(OFFSET(_TradingHistory[約定数量],ROWS(_TradingHistory[])-IF(B40&gt;ROWS(_TradingHistory[]),ROWS(_TradingHistory[]),B40),0,IF(B40&gt;ROWS(_TradingHistory[]),ROWS(_TradingHistory[]),B40)-B39,1),OFFSET(_TradingHistory[実現損益],ROWS(_TradingHistory[])-IF(B40&gt;ROWS(_TradingHistory[]),ROWS(_TradingHistory[]),B40),0,IF(B40&gt;ROWS(_TradingHistory[]),ROWS(_TradingHistory[]),B40)-B39,1),"&gt;0"),"")</f>
        <v/>
      </c>
      <c r="X40" s="7" t="str">
        <f ca="1">IFERROR(SUMIFS(OFFSET(_TradingHistory[実現損益],ROWS(_TradingHistory[])-IF(B40&gt;ROWS(_TradingHistory[]),ROWS(_TradingHistory[]),B40),0,IF(B40&gt;ROWS(_TradingHistory[]),ROWS(_TradingHistory[]),B40)-B39),OFFSET(_TradingHistory[実現損益],ROWS(_TradingHistory[])-IF(B40&gt;ROWS(_TradingHistory[]),ROWS(_TradingHistory[]),B40),0,IF(B40&gt;ROWS(_TradingHistory[]),ROWS(_TradingHistory[]),B40)-B39,1),"&gt;0"),"")</f>
        <v/>
      </c>
      <c r="Y40" s="14" t="str">
        <f ca="1">IFERROR(COUNTIFS(OFFSET(_TradingHistory[実現損益],ROWS(_TradingHistory[])-IF(B40&gt;ROWS(_TradingHistory[]),ROWS(_TradingHistory[]),B40),0,IF(B40&gt;ROWS(_TradingHistory[]),ROWS(_TradingHistory[]),B40)-B39,1),"&lt;=0"),"")</f>
        <v/>
      </c>
      <c r="Z40" s="8" t="str">
        <f t="shared" ca="1" si="22"/>
        <v/>
      </c>
      <c r="AA40" s="7" t="str">
        <f ca="1">IFERROR(SUMIFS(OFFSET(_TradingHistory[約定数量],ROWS(_TradingHistory[])-IF(B40&gt;ROWS(_TradingHistory[]),ROWS(_TradingHistory[]),B40),0,IF(B40&gt;ROWS(_TradingHistory[]),ROWS(_TradingHistory[]),B40)-B39,1),OFFSET(_TradingHistory[実現損益],ROWS(_TradingHistory[])-IF(B40&gt;ROWS(_TradingHistory[]),ROWS(_TradingHistory[]),B40),0,IF(B40&gt;ROWS(_TradingHistory[]),ROWS(_TradingHistory[]),B40)-B39,1),"&lt;=0"),"")</f>
        <v/>
      </c>
      <c r="AB40" s="42" t="str">
        <f ca="1">IFERROR(SUMIFS(OFFSET(_TradingHistory[実現損益],ROWS(_TradingHistory[])-IF(B40&gt;ROWS(_TradingHistory[]),ROWS(_TradingHistory[]),B40),0,IF(B40&gt;ROWS(_TradingHistory[]),ROWS(_TradingHistory[]),B40)-B39),OFFSET(_TradingHistory[実現損益],ROWS(_TradingHistory[])-IF(B40&gt;ROWS(_TradingHistory[]),ROWS(_TradingHistory[]),B40),0,IF(B40&gt;ROWS(_TradingHistory[]),ROWS(_TradingHistory[]),B40)-B39,1),"&lt;=0"),"")</f>
        <v/>
      </c>
      <c r="AC40" s="41" t="str">
        <f t="shared" ca="1" si="23"/>
        <v/>
      </c>
      <c r="AD40" s="9" t="str">
        <f t="shared" ca="1" si="24"/>
        <v/>
      </c>
      <c r="AE40" s="16" t="str">
        <f t="shared" ca="1" si="25"/>
        <v/>
      </c>
      <c r="AF40" s="7" t="str">
        <f t="shared" ca="1" si="26"/>
        <v/>
      </c>
      <c r="AG40" s="8" t="str">
        <f t="shared" ca="1" si="27"/>
        <v/>
      </c>
      <c r="AH40" s="15" t="str">
        <f t="shared" ca="1" si="28"/>
        <v/>
      </c>
      <c r="AI40" s="9" t="str">
        <f t="shared" ca="1" si="29"/>
        <v/>
      </c>
      <c r="AJ40" s="7" t="str">
        <f t="shared" ca="1" si="30"/>
        <v/>
      </c>
      <c r="AK40" s="8" t="str">
        <f t="shared" ca="1" si="31"/>
        <v/>
      </c>
      <c r="AL40" s="15" t="str">
        <f t="shared" ca="1" si="32"/>
        <v/>
      </c>
      <c r="AM40" s="31" t="str">
        <f t="shared" ca="1" si="33"/>
        <v/>
      </c>
      <c r="AN40" s="32">
        <f t="shared" ca="1" si="63"/>
        <v>0.94876023427165568</v>
      </c>
      <c r="AO40" s="24">
        <f t="shared" ca="1" si="81"/>
        <v>90020</v>
      </c>
      <c r="AP40" s="21">
        <f t="shared" ca="1" si="96"/>
        <v>2.7027027027027029E-2</v>
      </c>
      <c r="AQ40" s="25">
        <f t="shared" ca="1" si="82"/>
        <v>100</v>
      </c>
      <c r="AR40" s="22">
        <f t="shared" ca="1" si="91"/>
        <v>4.9331744716121015</v>
      </c>
      <c r="AS40" s="25">
        <f t="shared" ca="1" si="84"/>
        <v>19304</v>
      </c>
      <c r="AT40" s="24">
        <f t="shared" ca="1" si="85"/>
        <v>95230</v>
      </c>
      <c r="AU40" s="25">
        <f t="shared" ca="1" si="86"/>
        <v>6</v>
      </c>
      <c r="AV40" s="22">
        <f t="shared" ca="1" si="65"/>
        <v>-5.1996007984031936</v>
      </c>
      <c r="AW40" s="25">
        <f t="shared" ca="1" si="87"/>
        <v>1002</v>
      </c>
      <c r="AX40" s="36">
        <f t="shared" ca="1" si="88"/>
        <v>-5210</v>
      </c>
      <c r="AY40" s="35" t="str">
        <f>IF(B40&lt;サマリー!$B$33+100,-BC40/BG40,"")</f>
        <v/>
      </c>
      <c r="AZ40" s="20">
        <f t="shared" ca="1" si="42"/>
        <v>20</v>
      </c>
      <c r="BA40" s="21">
        <f t="shared" ca="1" si="43"/>
        <v>0.83333333333333337</v>
      </c>
      <c r="BB40" s="1">
        <f ca="1">COUNTIFS(OFFSET(_TradingHistory[実現損益],ROWS(_TradingHistory[])-IF(B40&gt;ROWS(_TradingHistory[]),ROWS(_TradingHistory[]),B40),0,IF(B40&gt;ROWS(_TradingHistory[]),ROWS(_TradingHistory[]),B40),1),"&gt;0")</f>
        <v>5</v>
      </c>
      <c r="BC40" s="22">
        <f t="shared" ca="1" si="44"/>
        <v>0.75657894736842102</v>
      </c>
      <c r="BD40" s="1">
        <f ca="1">SUMIFS(OFFSET(_TradingHistory[約定数量],ROWS(_TradingHistory[])-IF(B40&gt;ROWS(_TradingHistory[]),ROWS(_TradingHistory[]),B40),0,IF(B40&gt;ROWS(_TradingHistory[]),ROWS(_TradingHistory[]),B40),1),OFFSET(_TradingHistory[実現損益],ROWS(_TradingHistory[])-IF(B40&gt;ROWS(_TradingHistory[]),ROWS(_TradingHistory[]),B40),0,IF(B40&gt;ROWS(_TradingHistory[]),ROWS(_TradingHistory[]),B40),1),"&gt;0")</f>
        <v>304</v>
      </c>
      <c r="BE40" s="20">
        <f ca="1">SUMIFS(OFFSET(_TradingHistory[実現損益],ROWS(_TradingHistory[])-IF(B40&gt;ROWS(_TradingHistory[]),ROWS(_TradingHistory[]),B40),0,IF(B40&gt;ROWS(_TradingHistory[]),ROWS(_TradingHistory[]),B40)),OFFSET(_TradingHistory[実現損益],ROWS(_TradingHistory[])-IF(B40&gt;ROWS(_TradingHistory[]),ROWS(_TradingHistory[]),B40),0,IF(B40&gt;ROWS(_TradingHistory[]),ROWS(_TradingHistory[]),B40),1),"&gt;0")</f>
        <v>230</v>
      </c>
      <c r="BF40" s="1">
        <f ca="1">COUNTIFS(OFFSET(_TradingHistory[実現損益],ROWS(_TradingHistory[])-IF(B40&gt;ROWS(_TradingHistory[]),ROWS(_TradingHistory[]),B40),0,IF(B40&gt;ROWS(_TradingHistory[]),ROWS(_TradingHistory[]),B40),1),"&lt;=0")</f>
        <v>1</v>
      </c>
      <c r="BG40" s="22">
        <f t="shared" ca="1" si="45"/>
        <v>-105</v>
      </c>
      <c r="BH40" s="23">
        <f ca="1">SUMIFS(OFFSET(_TradingHistory[約定数量],ROWS(_TradingHistory[])-IF(B40&gt;ROWS(_TradingHistory[]),ROWS(_TradingHistory[]),B40),0,IF(B40&gt;ROWS(_TradingHistory[]),ROWS(_TradingHistory[]),B40),1),OFFSET(_TradingHistory[実現損益],ROWS(_TradingHistory[])-IF(B40&gt;ROWS(_TradingHistory[]),ROWS(_TradingHistory[]),B40),0,IF(B40&gt;ROWS(_TradingHistory[]),ROWS(_TradingHistory[]),B40),1),"&lt;=0")</f>
        <v>2</v>
      </c>
      <c r="BI40" s="37">
        <f ca="1">SUMIFS(OFFSET(_TradingHistory[実現損益],ROWS(_TradingHistory[])-IF(B40&gt;ROWS(_TradingHistory[]),ROWS(_TradingHistory[]),B40),0,IF(B40&gt;ROWS(_TradingHistory[]),ROWS(_TradingHistory[]),B40)),OFFSET(_TradingHistory[実現損益],ROWS(_TradingHistory[])-IF(B40&gt;ROWS(_TradingHistory[]),ROWS(_TradingHistory[]),B40),0,IF(B40&gt;ROWS(_TradingHistory[]),ROWS(_TradingHistory[]),B40),1),"&lt;=0")</f>
        <v>-210</v>
      </c>
      <c r="BJ40" s="35" t="str">
        <f t="shared" si="66"/>
        <v/>
      </c>
      <c r="BK40" s="20" t="str">
        <f t="shared" si="67"/>
        <v/>
      </c>
      <c r="BL40" s="21" t="str">
        <f t="shared" si="68"/>
        <v/>
      </c>
      <c r="BM40" s="23" t="str">
        <f t="shared" si="69"/>
        <v/>
      </c>
      <c r="BN40" s="22" t="str">
        <f t="shared" si="70"/>
        <v/>
      </c>
      <c r="BO40" s="25" t="str">
        <f t="shared" si="71"/>
        <v/>
      </c>
      <c r="BP40" s="20" t="str">
        <f t="shared" si="72"/>
        <v/>
      </c>
      <c r="BQ40" s="23" t="str">
        <f t="shared" si="73"/>
        <v/>
      </c>
      <c r="BR40" s="22" t="str">
        <f t="shared" si="74"/>
        <v/>
      </c>
      <c r="BS40" s="23" t="str">
        <f t="shared" si="75"/>
        <v/>
      </c>
      <c r="BT40" s="20" t="str">
        <f t="shared" si="76"/>
        <v/>
      </c>
    </row>
    <row r="41" spans="1:72" x14ac:dyDescent="0.4">
      <c r="A41" s="2" cm="1">
        <f t="array" ref="A41">IF(ROWS(_TradingHistory[])&gt;B41,INDEX(_TradingHistory[約定日],ROWS(_TradingHistory[])-B41,0),WORKDAY(A40,10))</f>
        <v>46220</v>
      </c>
      <c r="B41">
        <v>3800</v>
      </c>
      <c r="C41" s="17">
        <v>0.95</v>
      </c>
      <c r="D41">
        <v>200</v>
      </c>
      <c r="E41">
        <v>5</v>
      </c>
      <c r="F41">
        <v>5</v>
      </c>
      <c r="G41" s="8">
        <f t="shared" si="57"/>
        <v>1</v>
      </c>
      <c r="H41" s="9">
        <f t="shared" si="89"/>
        <v>90000</v>
      </c>
      <c r="I41" s="10">
        <f t="shared" si="58"/>
        <v>0.95</v>
      </c>
      <c r="J41" s="7">
        <f t="shared" si="59"/>
        <v>95</v>
      </c>
      <c r="K41" s="8">
        <f t="shared" si="90"/>
        <v>5</v>
      </c>
      <c r="L41" s="11">
        <f t="shared" si="92"/>
        <v>19000</v>
      </c>
      <c r="M41" s="12">
        <f t="shared" si="93"/>
        <v>95000</v>
      </c>
      <c r="N41" s="7">
        <f t="shared" si="60"/>
        <v>5</v>
      </c>
      <c r="O41" s="8">
        <f t="shared" si="61"/>
        <v>-5</v>
      </c>
      <c r="P41" s="11">
        <f t="shared" si="94"/>
        <v>1000</v>
      </c>
      <c r="Q41" s="40">
        <f t="shared" si="95"/>
        <v>-5000</v>
      </c>
      <c r="R41" s="41" t="str">
        <f t="shared" ca="1" si="19"/>
        <v/>
      </c>
      <c r="S41" s="12" t="str">
        <f t="shared" ca="1" si="20"/>
        <v/>
      </c>
      <c r="T41" s="13" t="str">
        <f t="shared" ca="1" si="62"/>
        <v/>
      </c>
      <c r="U41" s="7" t="str">
        <f ca="1">IFERROR(COUNTIFS(OFFSET(_TradingHistory[実現損益],ROWS(_TradingHistory[])-IF(B41&gt;ROWS(_TradingHistory[]),ROWS(_TradingHistory[]),B41),0,IF(B41&gt;ROWS(_TradingHistory[]),ROWS(_TradingHistory[]),B41)-B40,1),"&gt;0"),"")</f>
        <v/>
      </c>
      <c r="V41" s="8" t="str">
        <f t="shared" ca="1" si="21"/>
        <v/>
      </c>
      <c r="W41" s="7" t="str">
        <f ca="1">IFERROR(SUMIFS(OFFSET(_TradingHistory[約定数量],ROWS(_TradingHistory[])-IF(B41&gt;ROWS(_TradingHistory[]),ROWS(_TradingHistory[]),B41),0,IF(B41&gt;ROWS(_TradingHistory[]),ROWS(_TradingHistory[]),B41)-B40,1),OFFSET(_TradingHistory[実現損益],ROWS(_TradingHistory[])-IF(B41&gt;ROWS(_TradingHistory[]),ROWS(_TradingHistory[]),B41),0,IF(B41&gt;ROWS(_TradingHistory[]),ROWS(_TradingHistory[]),B41)-B40,1),"&gt;0"),"")</f>
        <v/>
      </c>
      <c r="X41" s="7" t="str">
        <f ca="1">IFERROR(SUMIFS(OFFSET(_TradingHistory[実現損益],ROWS(_TradingHistory[])-IF(B41&gt;ROWS(_TradingHistory[]),ROWS(_TradingHistory[]),B41),0,IF(B41&gt;ROWS(_TradingHistory[]),ROWS(_TradingHistory[]),B41)-B40),OFFSET(_TradingHistory[実現損益],ROWS(_TradingHistory[])-IF(B41&gt;ROWS(_TradingHistory[]),ROWS(_TradingHistory[]),B41),0,IF(B41&gt;ROWS(_TradingHistory[]),ROWS(_TradingHistory[]),B41)-B40,1),"&gt;0"),"")</f>
        <v/>
      </c>
      <c r="Y41" s="14" t="str">
        <f ca="1">IFERROR(COUNTIFS(OFFSET(_TradingHistory[実現損益],ROWS(_TradingHistory[])-IF(B41&gt;ROWS(_TradingHistory[]),ROWS(_TradingHistory[]),B41),0,IF(B41&gt;ROWS(_TradingHistory[]),ROWS(_TradingHistory[]),B41)-B40,1),"&lt;=0"),"")</f>
        <v/>
      </c>
      <c r="Z41" s="8" t="str">
        <f t="shared" ca="1" si="22"/>
        <v/>
      </c>
      <c r="AA41" s="7" t="str">
        <f ca="1">IFERROR(SUMIFS(OFFSET(_TradingHistory[約定数量],ROWS(_TradingHistory[])-IF(B41&gt;ROWS(_TradingHistory[]),ROWS(_TradingHistory[]),B41),0,IF(B41&gt;ROWS(_TradingHistory[]),ROWS(_TradingHistory[]),B41)-B40,1),OFFSET(_TradingHistory[実現損益],ROWS(_TradingHistory[])-IF(B41&gt;ROWS(_TradingHistory[]),ROWS(_TradingHistory[]),B41),0,IF(B41&gt;ROWS(_TradingHistory[]),ROWS(_TradingHistory[]),B41)-B40,1),"&lt;=0"),"")</f>
        <v/>
      </c>
      <c r="AB41" s="42" t="str">
        <f ca="1">IFERROR(SUMIFS(OFFSET(_TradingHistory[実現損益],ROWS(_TradingHistory[])-IF(B41&gt;ROWS(_TradingHistory[]),ROWS(_TradingHistory[]),B41),0,IF(B41&gt;ROWS(_TradingHistory[]),ROWS(_TradingHistory[]),B41)-B40),OFFSET(_TradingHistory[実現損益],ROWS(_TradingHistory[])-IF(B41&gt;ROWS(_TradingHistory[]),ROWS(_TradingHistory[]),B41),0,IF(B41&gt;ROWS(_TradingHistory[]),ROWS(_TradingHistory[]),B41)-B40,1),"&lt;=0"),"")</f>
        <v/>
      </c>
      <c r="AC41" s="41" t="str">
        <f t="shared" ca="1" si="23"/>
        <v/>
      </c>
      <c r="AD41" s="9" t="str">
        <f t="shared" ca="1" si="24"/>
        <v/>
      </c>
      <c r="AE41" s="16" t="str">
        <f t="shared" ca="1" si="25"/>
        <v/>
      </c>
      <c r="AF41" s="7" t="str">
        <f t="shared" ca="1" si="26"/>
        <v/>
      </c>
      <c r="AG41" s="8" t="str">
        <f t="shared" ca="1" si="27"/>
        <v/>
      </c>
      <c r="AH41" s="15" t="str">
        <f t="shared" ca="1" si="28"/>
        <v/>
      </c>
      <c r="AI41" s="9" t="str">
        <f t="shared" ca="1" si="29"/>
        <v/>
      </c>
      <c r="AJ41" s="7" t="str">
        <f t="shared" ca="1" si="30"/>
        <v/>
      </c>
      <c r="AK41" s="8" t="str">
        <f t="shared" ca="1" si="31"/>
        <v/>
      </c>
      <c r="AL41" s="15" t="str">
        <f t="shared" ca="1" si="32"/>
        <v/>
      </c>
      <c r="AM41" s="31" t="str">
        <f t="shared" ca="1" si="33"/>
        <v/>
      </c>
      <c r="AN41" s="32">
        <f t="shared" ca="1" si="63"/>
        <v>0.94876023427165568</v>
      </c>
      <c r="AO41" s="24">
        <f t="shared" ca="1" si="81"/>
        <v>90020</v>
      </c>
      <c r="AP41" s="21">
        <f t="shared" ca="1" si="96"/>
        <v>2.6315789473684209E-2</v>
      </c>
      <c r="AQ41" s="25">
        <f t="shared" ca="1" si="82"/>
        <v>100</v>
      </c>
      <c r="AR41" s="22">
        <f t="shared" ca="1" si="91"/>
        <v>4.9331744716121015</v>
      </c>
      <c r="AS41" s="25">
        <f t="shared" ca="1" si="84"/>
        <v>19304</v>
      </c>
      <c r="AT41" s="24">
        <f t="shared" ca="1" si="85"/>
        <v>95230</v>
      </c>
      <c r="AU41" s="25">
        <f t="shared" ca="1" si="86"/>
        <v>6</v>
      </c>
      <c r="AV41" s="22">
        <f t="shared" ca="1" si="65"/>
        <v>-5.1996007984031936</v>
      </c>
      <c r="AW41" s="25">
        <f t="shared" ca="1" si="87"/>
        <v>1002</v>
      </c>
      <c r="AX41" s="36">
        <f t="shared" ca="1" si="88"/>
        <v>-5210</v>
      </c>
      <c r="AY41" s="35" t="str">
        <f>IF(B41&lt;サマリー!$B$33+100,-BC41/BG41,"")</f>
        <v/>
      </c>
      <c r="AZ41" s="20">
        <f t="shared" ca="1" si="42"/>
        <v>20</v>
      </c>
      <c r="BA41" s="21">
        <f t="shared" ca="1" si="43"/>
        <v>0.83333333333333337</v>
      </c>
      <c r="BB41" s="1">
        <f ca="1">COUNTIFS(OFFSET(_TradingHistory[実現損益],ROWS(_TradingHistory[])-IF(B41&gt;ROWS(_TradingHistory[]),ROWS(_TradingHistory[]),B41),0,IF(B41&gt;ROWS(_TradingHistory[]),ROWS(_TradingHistory[]),B41),1),"&gt;0")</f>
        <v>5</v>
      </c>
      <c r="BC41" s="22">
        <f t="shared" ca="1" si="44"/>
        <v>0.75657894736842102</v>
      </c>
      <c r="BD41" s="1">
        <f ca="1">SUMIFS(OFFSET(_TradingHistory[約定数量],ROWS(_TradingHistory[])-IF(B41&gt;ROWS(_TradingHistory[]),ROWS(_TradingHistory[]),B41),0,IF(B41&gt;ROWS(_TradingHistory[]),ROWS(_TradingHistory[]),B41),1),OFFSET(_TradingHistory[実現損益],ROWS(_TradingHistory[])-IF(B41&gt;ROWS(_TradingHistory[]),ROWS(_TradingHistory[]),B41),0,IF(B41&gt;ROWS(_TradingHistory[]),ROWS(_TradingHistory[]),B41),1),"&gt;0")</f>
        <v>304</v>
      </c>
      <c r="BE41" s="20">
        <f ca="1">SUMIFS(OFFSET(_TradingHistory[実現損益],ROWS(_TradingHistory[])-IF(B41&gt;ROWS(_TradingHistory[]),ROWS(_TradingHistory[]),B41),0,IF(B41&gt;ROWS(_TradingHistory[]),ROWS(_TradingHistory[]),B41)),OFFSET(_TradingHistory[実現損益],ROWS(_TradingHistory[])-IF(B41&gt;ROWS(_TradingHistory[]),ROWS(_TradingHistory[]),B41),0,IF(B41&gt;ROWS(_TradingHistory[]),ROWS(_TradingHistory[]),B41),1),"&gt;0")</f>
        <v>230</v>
      </c>
      <c r="BF41" s="1">
        <f ca="1">COUNTIFS(OFFSET(_TradingHistory[実現損益],ROWS(_TradingHistory[])-IF(B41&gt;ROWS(_TradingHistory[]),ROWS(_TradingHistory[]),B41),0,IF(B41&gt;ROWS(_TradingHistory[]),ROWS(_TradingHistory[]),B41),1),"&lt;=0")</f>
        <v>1</v>
      </c>
      <c r="BG41" s="22">
        <f t="shared" ca="1" si="45"/>
        <v>-105</v>
      </c>
      <c r="BH41" s="23">
        <f ca="1">SUMIFS(OFFSET(_TradingHistory[約定数量],ROWS(_TradingHistory[])-IF(B41&gt;ROWS(_TradingHistory[]),ROWS(_TradingHistory[]),B41),0,IF(B41&gt;ROWS(_TradingHistory[]),ROWS(_TradingHistory[]),B41),1),OFFSET(_TradingHistory[実現損益],ROWS(_TradingHistory[])-IF(B41&gt;ROWS(_TradingHistory[]),ROWS(_TradingHistory[]),B41),0,IF(B41&gt;ROWS(_TradingHistory[]),ROWS(_TradingHistory[]),B41),1),"&lt;=0")</f>
        <v>2</v>
      </c>
      <c r="BI41" s="37">
        <f ca="1">SUMIFS(OFFSET(_TradingHistory[実現損益],ROWS(_TradingHistory[])-IF(B41&gt;ROWS(_TradingHistory[]),ROWS(_TradingHistory[]),B41),0,IF(B41&gt;ROWS(_TradingHistory[]),ROWS(_TradingHistory[]),B41)),OFFSET(_TradingHistory[実現損益],ROWS(_TradingHistory[])-IF(B41&gt;ROWS(_TradingHistory[]),ROWS(_TradingHistory[]),B41),0,IF(B41&gt;ROWS(_TradingHistory[]),ROWS(_TradingHistory[]),B41),1),"&lt;=0")</f>
        <v>-210</v>
      </c>
      <c r="BJ41" s="35" t="str">
        <f t="shared" si="66"/>
        <v/>
      </c>
      <c r="BK41" s="20" t="str">
        <f t="shared" si="67"/>
        <v/>
      </c>
      <c r="BL41" s="21" t="str">
        <f t="shared" si="68"/>
        <v/>
      </c>
      <c r="BM41" s="23" t="str">
        <f t="shared" si="69"/>
        <v/>
      </c>
      <c r="BN41" s="22" t="str">
        <f t="shared" si="70"/>
        <v/>
      </c>
      <c r="BO41" s="25" t="str">
        <f t="shared" si="71"/>
        <v/>
      </c>
      <c r="BP41" s="20" t="str">
        <f t="shared" si="72"/>
        <v/>
      </c>
      <c r="BQ41" s="23" t="str">
        <f t="shared" si="73"/>
        <v/>
      </c>
      <c r="BR41" s="22" t="str">
        <f t="shared" si="74"/>
        <v/>
      </c>
      <c r="BS41" s="23" t="str">
        <f t="shared" si="75"/>
        <v/>
      </c>
      <c r="BT41" s="20" t="str">
        <f t="shared" si="76"/>
        <v/>
      </c>
    </row>
    <row r="42" spans="1:72" x14ac:dyDescent="0.4">
      <c r="A42" s="2" cm="1">
        <f t="array" ref="A42">IF(ROWS(_TradingHistory[])&gt;B42,INDEX(_TradingHistory[約定日],ROWS(_TradingHistory[])-B42,0),WORKDAY(A41,10))</f>
        <v>46234</v>
      </c>
      <c r="B42">
        <v>3900</v>
      </c>
      <c r="C42" s="17">
        <v>0.95</v>
      </c>
      <c r="D42">
        <v>200</v>
      </c>
      <c r="E42">
        <v>5</v>
      </c>
      <c r="F42">
        <v>5</v>
      </c>
      <c r="G42" s="8">
        <f t="shared" si="57"/>
        <v>1</v>
      </c>
      <c r="H42" s="9">
        <f t="shared" si="89"/>
        <v>90000</v>
      </c>
      <c r="I42" s="10">
        <f t="shared" si="58"/>
        <v>0.95</v>
      </c>
      <c r="J42" s="7">
        <f t="shared" si="59"/>
        <v>95</v>
      </c>
      <c r="K42" s="8">
        <f t="shared" si="90"/>
        <v>5</v>
      </c>
      <c r="L42" s="11">
        <f t="shared" si="92"/>
        <v>19000</v>
      </c>
      <c r="M42" s="12">
        <f t="shared" si="93"/>
        <v>95000</v>
      </c>
      <c r="N42" s="7">
        <f t="shared" si="60"/>
        <v>5</v>
      </c>
      <c r="O42" s="8">
        <f t="shared" si="61"/>
        <v>-5</v>
      </c>
      <c r="P42" s="11">
        <f t="shared" si="94"/>
        <v>1000</v>
      </c>
      <c r="Q42" s="40">
        <f t="shared" si="95"/>
        <v>-5000</v>
      </c>
      <c r="R42" s="41" t="str">
        <f t="shared" ca="1" si="19"/>
        <v/>
      </c>
      <c r="S42" s="12" t="str">
        <f t="shared" ca="1" si="20"/>
        <v/>
      </c>
      <c r="T42" s="13" t="str">
        <f t="shared" ca="1" si="62"/>
        <v/>
      </c>
      <c r="U42" s="7" t="str">
        <f ca="1">IFERROR(COUNTIFS(OFFSET(_TradingHistory[実現損益],ROWS(_TradingHistory[])-IF(B42&gt;ROWS(_TradingHistory[]),ROWS(_TradingHistory[]),B42),0,IF(B42&gt;ROWS(_TradingHistory[]),ROWS(_TradingHistory[]),B42)-B41,1),"&gt;0"),"")</f>
        <v/>
      </c>
      <c r="V42" s="8" t="str">
        <f t="shared" ca="1" si="21"/>
        <v/>
      </c>
      <c r="W42" s="7" t="str">
        <f ca="1">IFERROR(SUMIFS(OFFSET(_TradingHistory[約定数量],ROWS(_TradingHistory[])-IF(B42&gt;ROWS(_TradingHistory[]),ROWS(_TradingHistory[]),B42),0,IF(B42&gt;ROWS(_TradingHistory[]),ROWS(_TradingHistory[]),B42)-B41,1),OFFSET(_TradingHistory[実現損益],ROWS(_TradingHistory[])-IF(B42&gt;ROWS(_TradingHistory[]),ROWS(_TradingHistory[]),B42),0,IF(B42&gt;ROWS(_TradingHistory[]),ROWS(_TradingHistory[]),B42)-B41,1),"&gt;0"),"")</f>
        <v/>
      </c>
      <c r="X42" s="7" t="str">
        <f ca="1">IFERROR(SUMIFS(OFFSET(_TradingHistory[実現損益],ROWS(_TradingHistory[])-IF(B42&gt;ROWS(_TradingHistory[]),ROWS(_TradingHistory[]),B42),0,IF(B42&gt;ROWS(_TradingHistory[]),ROWS(_TradingHistory[]),B42)-B41),OFFSET(_TradingHistory[実現損益],ROWS(_TradingHistory[])-IF(B42&gt;ROWS(_TradingHistory[]),ROWS(_TradingHistory[]),B42),0,IF(B42&gt;ROWS(_TradingHistory[]),ROWS(_TradingHistory[]),B42)-B41,1),"&gt;0"),"")</f>
        <v/>
      </c>
      <c r="Y42" s="14" t="str">
        <f ca="1">IFERROR(COUNTIFS(OFFSET(_TradingHistory[実現損益],ROWS(_TradingHistory[])-IF(B42&gt;ROWS(_TradingHistory[]),ROWS(_TradingHistory[]),B42),0,IF(B42&gt;ROWS(_TradingHistory[]),ROWS(_TradingHistory[]),B42)-B41,1),"&lt;=0"),"")</f>
        <v/>
      </c>
      <c r="Z42" s="8" t="str">
        <f t="shared" ca="1" si="22"/>
        <v/>
      </c>
      <c r="AA42" s="7" t="str">
        <f ca="1">IFERROR(SUMIFS(OFFSET(_TradingHistory[約定数量],ROWS(_TradingHistory[])-IF(B42&gt;ROWS(_TradingHistory[]),ROWS(_TradingHistory[]),B42),0,IF(B42&gt;ROWS(_TradingHistory[]),ROWS(_TradingHistory[]),B42)-B41,1),OFFSET(_TradingHistory[実現損益],ROWS(_TradingHistory[])-IF(B42&gt;ROWS(_TradingHistory[]),ROWS(_TradingHistory[]),B42),0,IF(B42&gt;ROWS(_TradingHistory[]),ROWS(_TradingHistory[]),B42)-B41,1),"&lt;=0"),"")</f>
        <v/>
      </c>
      <c r="AB42" s="42" t="str">
        <f ca="1">IFERROR(SUMIFS(OFFSET(_TradingHistory[実現損益],ROWS(_TradingHistory[])-IF(B42&gt;ROWS(_TradingHistory[]),ROWS(_TradingHistory[]),B42),0,IF(B42&gt;ROWS(_TradingHistory[]),ROWS(_TradingHistory[]),B42)-B41),OFFSET(_TradingHistory[実現損益],ROWS(_TradingHistory[])-IF(B42&gt;ROWS(_TradingHistory[]),ROWS(_TradingHistory[]),B42),0,IF(B42&gt;ROWS(_TradingHistory[]),ROWS(_TradingHistory[]),B42)-B41,1),"&lt;=0"),"")</f>
        <v/>
      </c>
      <c r="AC42" s="41" t="str">
        <f t="shared" ca="1" si="23"/>
        <v/>
      </c>
      <c r="AD42" s="9" t="str">
        <f t="shared" ca="1" si="24"/>
        <v/>
      </c>
      <c r="AE42" s="16" t="str">
        <f t="shared" ca="1" si="25"/>
        <v/>
      </c>
      <c r="AF42" s="7" t="str">
        <f t="shared" ca="1" si="26"/>
        <v/>
      </c>
      <c r="AG42" s="8" t="str">
        <f t="shared" ca="1" si="27"/>
        <v/>
      </c>
      <c r="AH42" s="15" t="str">
        <f t="shared" ca="1" si="28"/>
        <v/>
      </c>
      <c r="AI42" s="9" t="str">
        <f t="shared" ca="1" si="29"/>
        <v/>
      </c>
      <c r="AJ42" s="7" t="str">
        <f t="shared" ca="1" si="30"/>
        <v/>
      </c>
      <c r="AK42" s="8" t="str">
        <f t="shared" ca="1" si="31"/>
        <v/>
      </c>
      <c r="AL42" s="15" t="str">
        <f t="shared" ca="1" si="32"/>
        <v/>
      </c>
      <c r="AM42" s="31" t="str">
        <f t="shared" ca="1" si="33"/>
        <v/>
      </c>
      <c r="AN42" s="32">
        <f t="shared" ca="1" si="63"/>
        <v>0.94876023427165568</v>
      </c>
      <c r="AO42" s="24">
        <f t="shared" ca="1" si="81"/>
        <v>90020</v>
      </c>
      <c r="AP42" s="21">
        <f t="shared" ca="1" si="96"/>
        <v>2.564102564102564E-2</v>
      </c>
      <c r="AQ42" s="25">
        <f t="shared" ca="1" si="82"/>
        <v>100</v>
      </c>
      <c r="AR42" s="22">
        <f t="shared" ca="1" si="91"/>
        <v>4.9331744716121015</v>
      </c>
      <c r="AS42" s="25">
        <f t="shared" ca="1" si="84"/>
        <v>19304</v>
      </c>
      <c r="AT42" s="24">
        <f t="shared" ca="1" si="85"/>
        <v>95230</v>
      </c>
      <c r="AU42" s="25">
        <f t="shared" ca="1" si="86"/>
        <v>6</v>
      </c>
      <c r="AV42" s="22">
        <f t="shared" ca="1" si="65"/>
        <v>-5.1996007984031936</v>
      </c>
      <c r="AW42" s="25">
        <f t="shared" ca="1" si="87"/>
        <v>1002</v>
      </c>
      <c r="AX42" s="36">
        <f t="shared" ca="1" si="88"/>
        <v>-5210</v>
      </c>
      <c r="AY42" s="35" t="str">
        <f>IF(B42&lt;サマリー!$B$33+100,-BC42/BG42,"")</f>
        <v/>
      </c>
      <c r="AZ42" s="20">
        <f t="shared" ca="1" si="42"/>
        <v>20</v>
      </c>
      <c r="BA42" s="21">
        <f t="shared" ca="1" si="43"/>
        <v>0.83333333333333337</v>
      </c>
      <c r="BB42" s="1">
        <f ca="1">COUNTIFS(OFFSET(_TradingHistory[実現損益],ROWS(_TradingHistory[])-IF(B42&gt;ROWS(_TradingHistory[]),ROWS(_TradingHistory[]),B42),0,IF(B42&gt;ROWS(_TradingHistory[]),ROWS(_TradingHistory[]),B42),1),"&gt;0")</f>
        <v>5</v>
      </c>
      <c r="BC42" s="22">
        <f t="shared" ca="1" si="44"/>
        <v>0.75657894736842102</v>
      </c>
      <c r="BD42" s="1">
        <f ca="1">SUMIFS(OFFSET(_TradingHistory[約定数量],ROWS(_TradingHistory[])-IF(B42&gt;ROWS(_TradingHistory[]),ROWS(_TradingHistory[]),B42),0,IF(B42&gt;ROWS(_TradingHistory[]),ROWS(_TradingHistory[]),B42),1),OFFSET(_TradingHistory[実現損益],ROWS(_TradingHistory[])-IF(B42&gt;ROWS(_TradingHistory[]),ROWS(_TradingHistory[]),B42),0,IF(B42&gt;ROWS(_TradingHistory[]),ROWS(_TradingHistory[]),B42),1),"&gt;0")</f>
        <v>304</v>
      </c>
      <c r="BE42" s="20">
        <f ca="1">SUMIFS(OFFSET(_TradingHistory[実現損益],ROWS(_TradingHistory[])-IF(B42&gt;ROWS(_TradingHistory[]),ROWS(_TradingHistory[]),B42),0,IF(B42&gt;ROWS(_TradingHistory[]),ROWS(_TradingHistory[]),B42)),OFFSET(_TradingHistory[実現損益],ROWS(_TradingHistory[])-IF(B42&gt;ROWS(_TradingHistory[]),ROWS(_TradingHistory[]),B42),0,IF(B42&gt;ROWS(_TradingHistory[]),ROWS(_TradingHistory[]),B42),1),"&gt;0")</f>
        <v>230</v>
      </c>
      <c r="BF42" s="1">
        <f ca="1">COUNTIFS(OFFSET(_TradingHistory[実現損益],ROWS(_TradingHistory[])-IF(B42&gt;ROWS(_TradingHistory[]),ROWS(_TradingHistory[]),B42),0,IF(B42&gt;ROWS(_TradingHistory[]),ROWS(_TradingHistory[]),B42),1),"&lt;=0")</f>
        <v>1</v>
      </c>
      <c r="BG42" s="22">
        <f t="shared" ca="1" si="45"/>
        <v>-105</v>
      </c>
      <c r="BH42" s="23">
        <f ca="1">SUMIFS(OFFSET(_TradingHistory[約定数量],ROWS(_TradingHistory[])-IF(B42&gt;ROWS(_TradingHistory[]),ROWS(_TradingHistory[]),B42),0,IF(B42&gt;ROWS(_TradingHistory[]),ROWS(_TradingHistory[]),B42),1),OFFSET(_TradingHistory[実現損益],ROWS(_TradingHistory[])-IF(B42&gt;ROWS(_TradingHistory[]),ROWS(_TradingHistory[]),B42),0,IF(B42&gt;ROWS(_TradingHistory[]),ROWS(_TradingHistory[]),B42),1),"&lt;=0")</f>
        <v>2</v>
      </c>
      <c r="BI42" s="37">
        <f ca="1">SUMIFS(OFFSET(_TradingHistory[実現損益],ROWS(_TradingHistory[])-IF(B42&gt;ROWS(_TradingHistory[]),ROWS(_TradingHistory[]),B42),0,IF(B42&gt;ROWS(_TradingHistory[]),ROWS(_TradingHistory[]),B42)),OFFSET(_TradingHistory[実現損益],ROWS(_TradingHistory[])-IF(B42&gt;ROWS(_TradingHistory[]),ROWS(_TradingHistory[]),B42),0,IF(B42&gt;ROWS(_TradingHistory[]),ROWS(_TradingHistory[]),B42),1),"&lt;=0")</f>
        <v>-210</v>
      </c>
      <c r="BJ42" s="35" t="str">
        <f t="shared" si="66"/>
        <v/>
      </c>
      <c r="BK42" s="20" t="str">
        <f t="shared" si="67"/>
        <v/>
      </c>
      <c r="BL42" s="21" t="str">
        <f t="shared" si="68"/>
        <v/>
      </c>
      <c r="BM42" s="23" t="str">
        <f t="shared" si="69"/>
        <v/>
      </c>
      <c r="BN42" s="22" t="str">
        <f t="shared" si="70"/>
        <v/>
      </c>
      <c r="BO42" s="25" t="str">
        <f t="shared" si="71"/>
        <v/>
      </c>
      <c r="BP42" s="20" t="str">
        <f t="shared" si="72"/>
        <v/>
      </c>
      <c r="BQ42" s="23" t="str">
        <f t="shared" si="73"/>
        <v/>
      </c>
      <c r="BR42" s="22" t="str">
        <f t="shared" si="74"/>
        <v/>
      </c>
      <c r="BS42" s="23" t="str">
        <f t="shared" si="75"/>
        <v/>
      </c>
      <c r="BT42" s="20" t="str">
        <f t="shared" si="76"/>
        <v/>
      </c>
    </row>
    <row r="43" spans="1:72" x14ac:dyDescent="0.4">
      <c r="A43" s="2" cm="1">
        <f t="array" ref="A43">IF(ROWS(_TradingHistory[])&gt;B43,INDEX(_TradingHistory[約定日],ROWS(_TradingHistory[])-B43,0),WORKDAY(A42,10))</f>
        <v>46248</v>
      </c>
      <c r="B43">
        <v>4000</v>
      </c>
      <c r="C43" s="17">
        <v>0.95</v>
      </c>
      <c r="D43">
        <v>200</v>
      </c>
      <c r="E43">
        <v>5</v>
      </c>
      <c r="F43">
        <v>5</v>
      </c>
      <c r="G43" s="8">
        <f t="shared" si="57"/>
        <v>1</v>
      </c>
      <c r="H43" s="9">
        <f t="shared" si="89"/>
        <v>90000</v>
      </c>
      <c r="I43" s="10">
        <f t="shared" si="58"/>
        <v>0.95</v>
      </c>
      <c r="J43" s="7">
        <f t="shared" si="59"/>
        <v>95</v>
      </c>
      <c r="K43" s="8">
        <f t="shared" si="90"/>
        <v>5</v>
      </c>
      <c r="L43" s="11">
        <f t="shared" si="92"/>
        <v>19000</v>
      </c>
      <c r="M43" s="12">
        <f t="shared" si="93"/>
        <v>95000</v>
      </c>
      <c r="N43" s="7">
        <f t="shared" si="60"/>
        <v>5</v>
      </c>
      <c r="O43" s="8">
        <f t="shared" si="61"/>
        <v>-5</v>
      </c>
      <c r="P43" s="11">
        <f t="shared" si="94"/>
        <v>1000</v>
      </c>
      <c r="Q43" s="40">
        <f t="shared" si="95"/>
        <v>-5000</v>
      </c>
      <c r="R43" s="41" t="str">
        <f t="shared" ca="1" si="19"/>
        <v/>
      </c>
      <c r="S43" s="12" t="str">
        <f t="shared" ca="1" si="20"/>
        <v/>
      </c>
      <c r="T43" s="13" t="str">
        <f t="shared" ca="1" si="62"/>
        <v/>
      </c>
      <c r="U43" s="7" t="str">
        <f ca="1">IFERROR(COUNTIFS(OFFSET(_TradingHistory[実現損益],ROWS(_TradingHistory[])-IF(B43&gt;ROWS(_TradingHistory[]),ROWS(_TradingHistory[]),B43),0,IF(B43&gt;ROWS(_TradingHistory[]),ROWS(_TradingHistory[]),B43)-B42,1),"&gt;0"),"")</f>
        <v/>
      </c>
      <c r="V43" s="8" t="str">
        <f t="shared" ca="1" si="21"/>
        <v/>
      </c>
      <c r="W43" s="7" t="str">
        <f ca="1">IFERROR(SUMIFS(OFFSET(_TradingHistory[約定数量],ROWS(_TradingHistory[])-IF(B43&gt;ROWS(_TradingHistory[]),ROWS(_TradingHistory[]),B43),0,IF(B43&gt;ROWS(_TradingHistory[]),ROWS(_TradingHistory[]),B43)-B42,1),OFFSET(_TradingHistory[実現損益],ROWS(_TradingHistory[])-IF(B43&gt;ROWS(_TradingHistory[]),ROWS(_TradingHistory[]),B43),0,IF(B43&gt;ROWS(_TradingHistory[]),ROWS(_TradingHistory[]),B43)-B42,1),"&gt;0"),"")</f>
        <v/>
      </c>
      <c r="X43" s="7" t="str">
        <f ca="1">IFERROR(SUMIFS(OFFSET(_TradingHistory[実現損益],ROWS(_TradingHistory[])-IF(B43&gt;ROWS(_TradingHistory[]),ROWS(_TradingHistory[]),B43),0,IF(B43&gt;ROWS(_TradingHistory[]),ROWS(_TradingHistory[]),B43)-B42),OFFSET(_TradingHistory[実現損益],ROWS(_TradingHistory[])-IF(B43&gt;ROWS(_TradingHistory[]),ROWS(_TradingHistory[]),B43),0,IF(B43&gt;ROWS(_TradingHistory[]),ROWS(_TradingHistory[]),B43)-B42,1),"&gt;0"),"")</f>
        <v/>
      </c>
      <c r="Y43" s="14" t="str">
        <f ca="1">IFERROR(COUNTIFS(OFFSET(_TradingHistory[実現損益],ROWS(_TradingHistory[])-IF(B43&gt;ROWS(_TradingHistory[]),ROWS(_TradingHistory[]),B43),0,IF(B43&gt;ROWS(_TradingHistory[]),ROWS(_TradingHistory[]),B43)-B42,1),"&lt;=0"),"")</f>
        <v/>
      </c>
      <c r="Z43" s="8" t="str">
        <f t="shared" ca="1" si="22"/>
        <v/>
      </c>
      <c r="AA43" s="7" t="str">
        <f ca="1">IFERROR(SUMIFS(OFFSET(_TradingHistory[約定数量],ROWS(_TradingHistory[])-IF(B43&gt;ROWS(_TradingHistory[]),ROWS(_TradingHistory[]),B43),0,IF(B43&gt;ROWS(_TradingHistory[]),ROWS(_TradingHistory[]),B43)-B42,1),OFFSET(_TradingHistory[実現損益],ROWS(_TradingHistory[])-IF(B43&gt;ROWS(_TradingHistory[]),ROWS(_TradingHistory[]),B43),0,IF(B43&gt;ROWS(_TradingHistory[]),ROWS(_TradingHistory[]),B43)-B42,1),"&lt;=0"),"")</f>
        <v/>
      </c>
      <c r="AB43" s="42" t="str">
        <f ca="1">IFERROR(SUMIFS(OFFSET(_TradingHistory[実現損益],ROWS(_TradingHistory[])-IF(B43&gt;ROWS(_TradingHistory[]),ROWS(_TradingHistory[]),B43),0,IF(B43&gt;ROWS(_TradingHistory[]),ROWS(_TradingHistory[]),B43)-B42),OFFSET(_TradingHistory[実現損益],ROWS(_TradingHistory[])-IF(B43&gt;ROWS(_TradingHistory[]),ROWS(_TradingHistory[]),B43),0,IF(B43&gt;ROWS(_TradingHistory[]),ROWS(_TradingHistory[]),B43)-B42,1),"&lt;=0"),"")</f>
        <v/>
      </c>
      <c r="AC43" s="41" t="str">
        <f t="shared" ca="1" si="23"/>
        <v/>
      </c>
      <c r="AD43" s="9" t="str">
        <f t="shared" ca="1" si="24"/>
        <v/>
      </c>
      <c r="AE43" s="16" t="str">
        <f t="shared" ca="1" si="25"/>
        <v/>
      </c>
      <c r="AF43" s="7" t="str">
        <f t="shared" ca="1" si="26"/>
        <v/>
      </c>
      <c r="AG43" s="8" t="str">
        <f t="shared" ca="1" si="27"/>
        <v/>
      </c>
      <c r="AH43" s="15" t="str">
        <f t="shared" ca="1" si="28"/>
        <v/>
      </c>
      <c r="AI43" s="9" t="str">
        <f t="shared" ca="1" si="29"/>
        <v/>
      </c>
      <c r="AJ43" s="7" t="str">
        <f t="shared" ca="1" si="30"/>
        <v/>
      </c>
      <c r="AK43" s="8" t="str">
        <f t="shared" ca="1" si="31"/>
        <v/>
      </c>
      <c r="AL43" s="15" t="str">
        <f t="shared" ca="1" si="32"/>
        <v/>
      </c>
      <c r="AM43" s="31" t="str">
        <f t="shared" ca="1" si="33"/>
        <v/>
      </c>
      <c r="AN43" s="32">
        <f t="shared" ca="1" si="63"/>
        <v>0.94876023427165568</v>
      </c>
      <c r="AO43" s="24">
        <f t="shared" ca="1" si="81"/>
        <v>90020</v>
      </c>
      <c r="AP43" s="21">
        <f t="shared" ca="1" si="96"/>
        <v>2.5000000000000001E-2</v>
      </c>
      <c r="AQ43" s="25">
        <f t="shared" ca="1" si="82"/>
        <v>100</v>
      </c>
      <c r="AR43" s="22">
        <f t="shared" ca="1" si="91"/>
        <v>4.9331744716121015</v>
      </c>
      <c r="AS43" s="25">
        <f t="shared" ca="1" si="84"/>
        <v>19304</v>
      </c>
      <c r="AT43" s="24">
        <f t="shared" ca="1" si="85"/>
        <v>95230</v>
      </c>
      <c r="AU43" s="25">
        <f t="shared" ca="1" si="86"/>
        <v>6</v>
      </c>
      <c r="AV43" s="22">
        <f t="shared" ca="1" si="65"/>
        <v>-5.1996007984031936</v>
      </c>
      <c r="AW43" s="25">
        <f t="shared" ca="1" si="87"/>
        <v>1002</v>
      </c>
      <c r="AX43" s="36">
        <f t="shared" ca="1" si="88"/>
        <v>-5210</v>
      </c>
      <c r="AY43" s="35" t="str">
        <f>IF(B43&lt;サマリー!$B$33+100,-BC43/BG43,"")</f>
        <v/>
      </c>
      <c r="AZ43" s="20">
        <f t="shared" ca="1" si="42"/>
        <v>20</v>
      </c>
      <c r="BA43" s="21">
        <f t="shared" ca="1" si="43"/>
        <v>0.83333333333333337</v>
      </c>
      <c r="BB43" s="1">
        <f ca="1">COUNTIFS(OFFSET(_TradingHistory[実現損益],ROWS(_TradingHistory[])-IF(B43&gt;ROWS(_TradingHistory[]),ROWS(_TradingHistory[]),B43),0,IF(B43&gt;ROWS(_TradingHistory[]),ROWS(_TradingHistory[]),B43),1),"&gt;0")</f>
        <v>5</v>
      </c>
      <c r="BC43" s="22">
        <f t="shared" ca="1" si="44"/>
        <v>0.75657894736842102</v>
      </c>
      <c r="BD43" s="1">
        <f ca="1">SUMIFS(OFFSET(_TradingHistory[約定数量],ROWS(_TradingHistory[])-IF(B43&gt;ROWS(_TradingHistory[]),ROWS(_TradingHistory[]),B43),0,IF(B43&gt;ROWS(_TradingHistory[]),ROWS(_TradingHistory[]),B43),1),OFFSET(_TradingHistory[実現損益],ROWS(_TradingHistory[])-IF(B43&gt;ROWS(_TradingHistory[]),ROWS(_TradingHistory[]),B43),0,IF(B43&gt;ROWS(_TradingHistory[]),ROWS(_TradingHistory[]),B43),1),"&gt;0")</f>
        <v>304</v>
      </c>
      <c r="BE43" s="20">
        <f ca="1">SUMIFS(OFFSET(_TradingHistory[実現損益],ROWS(_TradingHistory[])-IF(B43&gt;ROWS(_TradingHistory[]),ROWS(_TradingHistory[]),B43),0,IF(B43&gt;ROWS(_TradingHistory[]),ROWS(_TradingHistory[]),B43)),OFFSET(_TradingHistory[実現損益],ROWS(_TradingHistory[])-IF(B43&gt;ROWS(_TradingHistory[]),ROWS(_TradingHistory[]),B43),0,IF(B43&gt;ROWS(_TradingHistory[]),ROWS(_TradingHistory[]),B43),1),"&gt;0")</f>
        <v>230</v>
      </c>
      <c r="BF43" s="1">
        <f ca="1">COUNTIFS(OFFSET(_TradingHistory[実現損益],ROWS(_TradingHistory[])-IF(B43&gt;ROWS(_TradingHistory[]),ROWS(_TradingHistory[]),B43),0,IF(B43&gt;ROWS(_TradingHistory[]),ROWS(_TradingHistory[]),B43),1),"&lt;=0")</f>
        <v>1</v>
      </c>
      <c r="BG43" s="22">
        <f t="shared" ca="1" si="45"/>
        <v>-105</v>
      </c>
      <c r="BH43" s="23">
        <f ca="1">SUMIFS(OFFSET(_TradingHistory[約定数量],ROWS(_TradingHistory[])-IF(B43&gt;ROWS(_TradingHistory[]),ROWS(_TradingHistory[]),B43),0,IF(B43&gt;ROWS(_TradingHistory[]),ROWS(_TradingHistory[]),B43),1),OFFSET(_TradingHistory[実現損益],ROWS(_TradingHistory[])-IF(B43&gt;ROWS(_TradingHistory[]),ROWS(_TradingHistory[]),B43),0,IF(B43&gt;ROWS(_TradingHistory[]),ROWS(_TradingHistory[]),B43),1),"&lt;=0")</f>
        <v>2</v>
      </c>
      <c r="BI43" s="37">
        <f ca="1">SUMIFS(OFFSET(_TradingHistory[実現損益],ROWS(_TradingHistory[])-IF(B43&gt;ROWS(_TradingHistory[]),ROWS(_TradingHistory[]),B43),0,IF(B43&gt;ROWS(_TradingHistory[]),ROWS(_TradingHistory[]),B43)),OFFSET(_TradingHistory[実現損益],ROWS(_TradingHistory[])-IF(B43&gt;ROWS(_TradingHistory[]),ROWS(_TradingHistory[]),B43),0,IF(B43&gt;ROWS(_TradingHistory[]),ROWS(_TradingHistory[]),B43),1),"&lt;=0")</f>
        <v>-210</v>
      </c>
      <c r="BJ43" s="35" t="str">
        <f t="shared" si="66"/>
        <v/>
      </c>
      <c r="BK43" s="20" t="str">
        <f t="shared" si="67"/>
        <v/>
      </c>
      <c r="BL43" s="21" t="str">
        <f t="shared" si="68"/>
        <v/>
      </c>
      <c r="BM43" s="23" t="str">
        <f t="shared" si="69"/>
        <v/>
      </c>
      <c r="BN43" s="22" t="str">
        <f t="shared" si="70"/>
        <v/>
      </c>
      <c r="BO43" s="25" t="str">
        <f t="shared" si="71"/>
        <v/>
      </c>
      <c r="BP43" s="20" t="str">
        <f t="shared" si="72"/>
        <v/>
      </c>
      <c r="BQ43" s="23" t="str">
        <f t="shared" si="73"/>
        <v/>
      </c>
      <c r="BR43" s="22" t="str">
        <f t="shared" si="74"/>
        <v/>
      </c>
      <c r="BS43" s="23" t="str">
        <f t="shared" si="75"/>
        <v/>
      </c>
      <c r="BT43" s="20" t="str">
        <f t="shared" si="76"/>
        <v/>
      </c>
    </row>
    <row r="44" spans="1:72" x14ac:dyDescent="0.4">
      <c r="A44" s="2" cm="1">
        <f t="array" ref="A44">IF(ROWS(_TradingHistory[])&gt;B44,INDEX(_TradingHistory[約定日],ROWS(_TradingHistory[])-B44,0),WORKDAY(A43,10))</f>
        <v>46262</v>
      </c>
      <c r="B44">
        <v>4100</v>
      </c>
      <c r="C44" s="17">
        <v>0.95</v>
      </c>
      <c r="D44">
        <v>200</v>
      </c>
      <c r="E44">
        <v>5</v>
      </c>
      <c r="F44">
        <v>5</v>
      </c>
      <c r="G44" s="8">
        <f t="shared" si="57"/>
        <v>1</v>
      </c>
      <c r="H44" s="9">
        <f t="shared" si="89"/>
        <v>90000</v>
      </c>
      <c r="I44" s="10">
        <f t="shared" si="58"/>
        <v>0.95</v>
      </c>
      <c r="J44" s="7">
        <f t="shared" si="59"/>
        <v>95</v>
      </c>
      <c r="K44" s="8">
        <f t="shared" si="90"/>
        <v>5</v>
      </c>
      <c r="L44" s="11">
        <f t="shared" si="92"/>
        <v>19000</v>
      </c>
      <c r="M44" s="12">
        <f t="shared" si="93"/>
        <v>95000</v>
      </c>
      <c r="N44" s="7">
        <f t="shared" si="60"/>
        <v>5</v>
      </c>
      <c r="O44" s="8">
        <f t="shared" si="61"/>
        <v>-5</v>
      </c>
      <c r="P44" s="11">
        <f t="shared" si="94"/>
        <v>1000</v>
      </c>
      <c r="Q44" s="40">
        <f t="shared" si="95"/>
        <v>-5000</v>
      </c>
      <c r="R44" s="41" t="str">
        <f t="shared" ca="1" si="19"/>
        <v/>
      </c>
      <c r="S44" s="12" t="str">
        <f t="shared" ca="1" si="20"/>
        <v/>
      </c>
      <c r="T44" s="13" t="str">
        <f t="shared" ca="1" si="62"/>
        <v/>
      </c>
      <c r="U44" s="7" t="str">
        <f ca="1">IFERROR(COUNTIFS(OFFSET(_TradingHistory[実現損益],ROWS(_TradingHistory[])-IF(B44&gt;ROWS(_TradingHistory[]),ROWS(_TradingHistory[]),B44),0,IF(B44&gt;ROWS(_TradingHistory[]),ROWS(_TradingHistory[]),B44)-B43,1),"&gt;0"),"")</f>
        <v/>
      </c>
      <c r="V44" s="8" t="str">
        <f t="shared" ca="1" si="21"/>
        <v/>
      </c>
      <c r="W44" s="7" t="str">
        <f ca="1">IFERROR(SUMIFS(OFFSET(_TradingHistory[約定数量],ROWS(_TradingHistory[])-IF(B44&gt;ROWS(_TradingHistory[]),ROWS(_TradingHistory[]),B44),0,IF(B44&gt;ROWS(_TradingHistory[]),ROWS(_TradingHistory[]),B44)-B43,1),OFFSET(_TradingHistory[実現損益],ROWS(_TradingHistory[])-IF(B44&gt;ROWS(_TradingHistory[]),ROWS(_TradingHistory[]),B44),0,IF(B44&gt;ROWS(_TradingHistory[]),ROWS(_TradingHistory[]),B44)-B43,1),"&gt;0"),"")</f>
        <v/>
      </c>
      <c r="X44" s="7" t="str">
        <f ca="1">IFERROR(SUMIFS(OFFSET(_TradingHistory[実現損益],ROWS(_TradingHistory[])-IF(B44&gt;ROWS(_TradingHistory[]),ROWS(_TradingHistory[]),B44),0,IF(B44&gt;ROWS(_TradingHistory[]),ROWS(_TradingHistory[]),B44)-B43),OFFSET(_TradingHistory[実現損益],ROWS(_TradingHistory[])-IF(B44&gt;ROWS(_TradingHistory[]),ROWS(_TradingHistory[]),B44),0,IF(B44&gt;ROWS(_TradingHistory[]),ROWS(_TradingHistory[]),B44)-B43,1),"&gt;0"),"")</f>
        <v/>
      </c>
      <c r="Y44" s="14" t="str">
        <f ca="1">IFERROR(COUNTIFS(OFFSET(_TradingHistory[実現損益],ROWS(_TradingHistory[])-IF(B44&gt;ROWS(_TradingHistory[]),ROWS(_TradingHistory[]),B44),0,IF(B44&gt;ROWS(_TradingHistory[]),ROWS(_TradingHistory[]),B44)-B43,1),"&lt;=0"),"")</f>
        <v/>
      </c>
      <c r="Z44" s="8" t="str">
        <f t="shared" ca="1" si="22"/>
        <v/>
      </c>
      <c r="AA44" s="7" t="str">
        <f ca="1">IFERROR(SUMIFS(OFFSET(_TradingHistory[約定数量],ROWS(_TradingHistory[])-IF(B44&gt;ROWS(_TradingHistory[]),ROWS(_TradingHistory[]),B44),0,IF(B44&gt;ROWS(_TradingHistory[]),ROWS(_TradingHistory[]),B44)-B43,1),OFFSET(_TradingHistory[実現損益],ROWS(_TradingHistory[])-IF(B44&gt;ROWS(_TradingHistory[]),ROWS(_TradingHistory[]),B44),0,IF(B44&gt;ROWS(_TradingHistory[]),ROWS(_TradingHistory[]),B44)-B43,1),"&lt;=0"),"")</f>
        <v/>
      </c>
      <c r="AB44" s="42" t="str">
        <f ca="1">IFERROR(SUMIFS(OFFSET(_TradingHistory[実現損益],ROWS(_TradingHistory[])-IF(B44&gt;ROWS(_TradingHistory[]),ROWS(_TradingHistory[]),B44),0,IF(B44&gt;ROWS(_TradingHistory[]),ROWS(_TradingHistory[]),B44)-B43),OFFSET(_TradingHistory[実現損益],ROWS(_TradingHistory[])-IF(B44&gt;ROWS(_TradingHistory[]),ROWS(_TradingHistory[]),B44),0,IF(B44&gt;ROWS(_TradingHistory[]),ROWS(_TradingHistory[]),B44)-B43,1),"&lt;=0"),"")</f>
        <v/>
      </c>
      <c r="AC44" s="41" t="str">
        <f t="shared" ca="1" si="23"/>
        <v/>
      </c>
      <c r="AD44" s="9" t="str">
        <f t="shared" ca="1" si="24"/>
        <v/>
      </c>
      <c r="AE44" s="16" t="str">
        <f t="shared" ca="1" si="25"/>
        <v/>
      </c>
      <c r="AF44" s="7" t="str">
        <f t="shared" ca="1" si="26"/>
        <v/>
      </c>
      <c r="AG44" s="8" t="str">
        <f t="shared" ca="1" si="27"/>
        <v/>
      </c>
      <c r="AH44" s="15" t="str">
        <f t="shared" ca="1" si="28"/>
        <v/>
      </c>
      <c r="AI44" s="9" t="str">
        <f t="shared" ca="1" si="29"/>
        <v/>
      </c>
      <c r="AJ44" s="7" t="str">
        <f t="shared" ca="1" si="30"/>
        <v/>
      </c>
      <c r="AK44" s="8" t="str">
        <f t="shared" ca="1" si="31"/>
        <v/>
      </c>
      <c r="AL44" s="15" t="str">
        <f t="shared" ca="1" si="32"/>
        <v/>
      </c>
      <c r="AM44" s="31" t="str">
        <f t="shared" ca="1" si="33"/>
        <v/>
      </c>
      <c r="AN44" s="32">
        <f t="shared" ca="1" si="63"/>
        <v>0.94876023427165568</v>
      </c>
      <c r="AO44" s="24">
        <f t="shared" ca="1" si="81"/>
        <v>90020</v>
      </c>
      <c r="AP44" s="21">
        <f t="shared" ca="1" si="96"/>
        <v>2.4390243902439025E-2</v>
      </c>
      <c r="AQ44" s="25">
        <f t="shared" ca="1" si="82"/>
        <v>100</v>
      </c>
      <c r="AR44" s="22">
        <f t="shared" ca="1" si="91"/>
        <v>4.9331744716121015</v>
      </c>
      <c r="AS44" s="25">
        <f t="shared" ca="1" si="84"/>
        <v>19304</v>
      </c>
      <c r="AT44" s="24">
        <f t="shared" ca="1" si="85"/>
        <v>95230</v>
      </c>
      <c r="AU44" s="25">
        <f t="shared" ca="1" si="86"/>
        <v>6</v>
      </c>
      <c r="AV44" s="22">
        <f t="shared" ca="1" si="65"/>
        <v>-5.1996007984031936</v>
      </c>
      <c r="AW44" s="25">
        <f t="shared" ca="1" si="87"/>
        <v>1002</v>
      </c>
      <c r="AX44" s="36">
        <f t="shared" ca="1" si="88"/>
        <v>-5210</v>
      </c>
      <c r="AY44" s="35" t="str">
        <f>IF(B44&lt;サマリー!$B$33+100,-BC44/BG44,"")</f>
        <v/>
      </c>
      <c r="AZ44" s="20">
        <f t="shared" ca="1" si="42"/>
        <v>20</v>
      </c>
      <c r="BA44" s="21">
        <f t="shared" ca="1" si="43"/>
        <v>0.83333333333333337</v>
      </c>
      <c r="BB44" s="1">
        <f ca="1">COUNTIFS(OFFSET(_TradingHistory[実現損益],ROWS(_TradingHistory[])-IF(B44&gt;ROWS(_TradingHistory[]),ROWS(_TradingHistory[]),B44),0,IF(B44&gt;ROWS(_TradingHistory[]),ROWS(_TradingHistory[]),B44),1),"&gt;0")</f>
        <v>5</v>
      </c>
      <c r="BC44" s="22">
        <f t="shared" ca="1" si="44"/>
        <v>0.75657894736842102</v>
      </c>
      <c r="BD44" s="1">
        <f ca="1">SUMIFS(OFFSET(_TradingHistory[約定数量],ROWS(_TradingHistory[])-IF(B44&gt;ROWS(_TradingHistory[]),ROWS(_TradingHistory[]),B44),0,IF(B44&gt;ROWS(_TradingHistory[]),ROWS(_TradingHistory[]),B44),1),OFFSET(_TradingHistory[実現損益],ROWS(_TradingHistory[])-IF(B44&gt;ROWS(_TradingHistory[]),ROWS(_TradingHistory[]),B44),0,IF(B44&gt;ROWS(_TradingHistory[]),ROWS(_TradingHistory[]),B44),1),"&gt;0")</f>
        <v>304</v>
      </c>
      <c r="BE44" s="20">
        <f ca="1">SUMIFS(OFFSET(_TradingHistory[実現損益],ROWS(_TradingHistory[])-IF(B44&gt;ROWS(_TradingHistory[]),ROWS(_TradingHistory[]),B44),0,IF(B44&gt;ROWS(_TradingHistory[]),ROWS(_TradingHistory[]),B44)),OFFSET(_TradingHistory[実現損益],ROWS(_TradingHistory[])-IF(B44&gt;ROWS(_TradingHistory[]),ROWS(_TradingHistory[]),B44),0,IF(B44&gt;ROWS(_TradingHistory[]),ROWS(_TradingHistory[]),B44),1),"&gt;0")</f>
        <v>230</v>
      </c>
      <c r="BF44" s="1">
        <f ca="1">COUNTIFS(OFFSET(_TradingHistory[実現損益],ROWS(_TradingHistory[])-IF(B44&gt;ROWS(_TradingHistory[]),ROWS(_TradingHistory[]),B44),0,IF(B44&gt;ROWS(_TradingHistory[]),ROWS(_TradingHistory[]),B44),1),"&lt;=0")</f>
        <v>1</v>
      </c>
      <c r="BG44" s="22">
        <f t="shared" ca="1" si="45"/>
        <v>-105</v>
      </c>
      <c r="BH44" s="23">
        <f ca="1">SUMIFS(OFFSET(_TradingHistory[約定数量],ROWS(_TradingHistory[])-IF(B44&gt;ROWS(_TradingHistory[]),ROWS(_TradingHistory[]),B44),0,IF(B44&gt;ROWS(_TradingHistory[]),ROWS(_TradingHistory[]),B44),1),OFFSET(_TradingHistory[実現損益],ROWS(_TradingHistory[])-IF(B44&gt;ROWS(_TradingHistory[]),ROWS(_TradingHistory[]),B44),0,IF(B44&gt;ROWS(_TradingHistory[]),ROWS(_TradingHistory[]),B44),1),"&lt;=0")</f>
        <v>2</v>
      </c>
      <c r="BI44" s="37">
        <f ca="1">SUMIFS(OFFSET(_TradingHistory[実現損益],ROWS(_TradingHistory[])-IF(B44&gt;ROWS(_TradingHistory[]),ROWS(_TradingHistory[]),B44),0,IF(B44&gt;ROWS(_TradingHistory[]),ROWS(_TradingHistory[]),B44)),OFFSET(_TradingHistory[実現損益],ROWS(_TradingHistory[])-IF(B44&gt;ROWS(_TradingHistory[]),ROWS(_TradingHistory[]),B44),0,IF(B44&gt;ROWS(_TradingHistory[]),ROWS(_TradingHistory[]),B44),1),"&lt;=0")</f>
        <v>-210</v>
      </c>
      <c r="BJ44" s="35" t="str">
        <f t="shared" si="66"/>
        <v/>
      </c>
      <c r="BK44" s="20" t="str">
        <f t="shared" si="67"/>
        <v/>
      </c>
      <c r="BL44" s="21" t="str">
        <f t="shared" si="68"/>
        <v/>
      </c>
      <c r="BM44" s="23" t="str">
        <f t="shared" si="69"/>
        <v/>
      </c>
      <c r="BN44" s="22" t="str">
        <f t="shared" si="70"/>
        <v/>
      </c>
      <c r="BO44" s="25" t="str">
        <f t="shared" si="71"/>
        <v/>
      </c>
      <c r="BP44" s="20" t="str">
        <f t="shared" si="72"/>
        <v/>
      </c>
      <c r="BQ44" s="23" t="str">
        <f t="shared" si="73"/>
        <v/>
      </c>
      <c r="BR44" s="22" t="str">
        <f t="shared" si="74"/>
        <v/>
      </c>
      <c r="BS44" s="23" t="str">
        <f t="shared" si="75"/>
        <v/>
      </c>
      <c r="BT44" s="20" t="str">
        <f t="shared" si="76"/>
        <v/>
      </c>
    </row>
    <row r="45" spans="1:72" x14ac:dyDescent="0.4">
      <c r="A45" s="2" cm="1">
        <f t="array" ref="A45">IF(ROWS(_TradingHistory[])&gt;B45,INDEX(_TradingHistory[約定日],ROWS(_TradingHistory[])-B45,0),WORKDAY(A44,10))</f>
        <v>46276</v>
      </c>
      <c r="B45">
        <v>4200</v>
      </c>
      <c r="C45" s="17">
        <v>0.95</v>
      </c>
      <c r="D45">
        <v>200</v>
      </c>
      <c r="E45">
        <v>5</v>
      </c>
      <c r="F45">
        <v>5</v>
      </c>
      <c r="G45" s="8">
        <f t="shared" si="57"/>
        <v>1</v>
      </c>
      <c r="H45" s="9">
        <f t="shared" si="89"/>
        <v>90000</v>
      </c>
      <c r="I45" s="10">
        <f t="shared" si="58"/>
        <v>0.95</v>
      </c>
      <c r="J45" s="7">
        <f t="shared" si="59"/>
        <v>95</v>
      </c>
      <c r="K45" s="8">
        <f t="shared" si="90"/>
        <v>5</v>
      </c>
      <c r="L45" s="11">
        <f t="shared" si="92"/>
        <v>19000</v>
      </c>
      <c r="M45" s="12">
        <f t="shared" si="93"/>
        <v>95000</v>
      </c>
      <c r="N45" s="7">
        <f t="shared" si="60"/>
        <v>5</v>
      </c>
      <c r="O45" s="8">
        <f t="shared" si="61"/>
        <v>-5</v>
      </c>
      <c r="P45" s="11">
        <f t="shared" si="94"/>
        <v>1000</v>
      </c>
      <c r="Q45" s="40">
        <f t="shared" si="95"/>
        <v>-5000</v>
      </c>
      <c r="R45" s="41" t="str">
        <f t="shared" ca="1" si="19"/>
        <v/>
      </c>
      <c r="S45" s="12" t="str">
        <f t="shared" ca="1" si="20"/>
        <v/>
      </c>
      <c r="T45" s="13" t="str">
        <f t="shared" ca="1" si="62"/>
        <v/>
      </c>
      <c r="U45" s="7" t="str">
        <f ca="1">IFERROR(COUNTIFS(OFFSET(_TradingHistory[実現損益],ROWS(_TradingHistory[])-IF(B45&gt;ROWS(_TradingHistory[]),ROWS(_TradingHistory[]),B45),0,IF(B45&gt;ROWS(_TradingHistory[]),ROWS(_TradingHistory[]),B45)-B44,1),"&gt;0"),"")</f>
        <v/>
      </c>
      <c r="V45" s="8" t="str">
        <f t="shared" ca="1" si="21"/>
        <v/>
      </c>
      <c r="W45" s="7" t="str">
        <f ca="1">IFERROR(SUMIFS(OFFSET(_TradingHistory[約定数量],ROWS(_TradingHistory[])-IF(B45&gt;ROWS(_TradingHistory[]),ROWS(_TradingHistory[]),B45),0,IF(B45&gt;ROWS(_TradingHistory[]),ROWS(_TradingHistory[]),B45)-B44,1),OFFSET(_TradingHistory[実現損益],ROWS(_TradingHistory[])-IF(B45&gt;ROWS(_TradingHistory[]),ROWS(_TradingHistory[]),B45),0,IF(B45&gt;ROWS(_TradingHistory[]),ROWS(_TradingHistory[]),B45)-B44,1),"&gt;0"),"")</f>
        <v/>
      </c>
      <c r="X45" s="7" t="str">
        <f ca="1">IFERROR(SUMIFS(OFFSET(_TradingHistory[実現損益],ROWS(_TradingHistory[])-IF(B45&gt;ROWS(_TradingHistory[]),ROWS(_TradingHistory[]),B45),0,IF(B45&gt;ROWS(_TradingHistory[]),ROWS(_TradingHistory[]),B45)-B44),OFFSET(_TradingHistory[実現損益],ROWS(_TradingHistory[])-IF(B45&gt;ROWS(_TradingHistory[]),ROWS(_TradingHistory[]),B45),0,IF(B45&gt;ROWS(_TradingHistory[]),ROWS(_TradingHistory[]),B45)-B44,1),"&gt;0"),"")</f>
        <v/>
      </c>
      <c r="Y45" s="14" t="str">
        <f ca="1">IFERROR(COUNTIFS(OFFSET(_TradingHistory[実現損益],ROWS(_TradingHistory[])-IF(B45&gt;ROWS(_TradingHistory[]),ROWS(_TradingHistory[]),B45),0,IF(B45&gt;ROWS(_TradingHistory[]),ROWS(_TradingHistory[]),B45)-B44,1),"&lt;=0"),"")</f>
        <v/>
      </c>
      <c r="Z45" s="8" t="str">
        <f t="shared" ca="1" si="22"/>
        <v/>
      </c>
      <c r="AA45" s="7" t="str">
        <f ca="1">IFERROR(SUMIFS(OFFSET(_TradingHistory[約定数量],ROWS(_TradingHistory[])-IF(B45&gt;ROWS(_TradingHistory[]),ROWS(_TradingHistory[]),B45),0,IF(B45&gt;ROWS(_TradingHistory[]),ROWS(_TradingHistory[]),B45)-B44,1),OFFSET(_TradingHistory[実現損益],ROWS(_TradingHistory[])-IF(B45&gt;ROWS(_TradingHistory[]),ROWS(_TradingHistory[]),B45),0,IF(B45&gt;ROWS(_TradingHistory[]),ROWS(_TradingHistory[]),B45)-B44,1),"&lt;=0"),"")</f>
        <v/>
      </c>
      <c r="AB45" s="42" t="str">
        <f ca="1">IFERROR(SUMIFS(OFFSET(_TradingHistory[実現損益],ROWS(_TradingHistory[])-IF(B45&gt;ROWS(_TradingHistory[]),ROWS(_TradingHistory[]),B45),0,IF(B45&gt;ROWS(_TradingHistory[]),ROWS(_TradingHistory[]),B45)-B44),OFFSET(_TradingHistory[実現損益],ROWS(_TradingHistory[])-IF(B45&gt;ROWS(_TradingHistory[]),ROWS(_TradingHistory[]),B45),0,IF(B45&gt;ROWS(_TradingHistory[]),ROWS(_TradingHistory[]),B45)-B44,1),"&lt;=0"),"")</f>
        <v/>
      </c>
      <c r="AC45" s="41" t="str">
        <f t="shared" ca="1" si="23"/>
        <v/>
      </c>
      <c r="AD45" s="9" t="str">
        <f t="shared" ca="1" si="24"/>
        <v/>
      </c>
      <c r="AE45" s="16" t="str">
        <f t="shared" ca="1" si="25"/>
        <v/>
      </c>
      <c r="AF45" s="7" t="str">
        <f t="shared" ca="1" si="26"/>
        <v/>
      </c>
      <c r="AG45" s="8" t="str">
        <f t="shared" ca="1" si="27"/>
        <v/>
      </c>
      <c r="AH45" s="15" t="str">
        <f t="shared" ca="1" si="28"/>
        <v/>
      </c>
      <c r="AI45" s="9" t="str">
        <f t="shared" ca="1" si="29"/>
        <v/>
      </c>
      <c r="AJ45" s="7" t="str">
        <f t="shared" ca="1" si="30"/>
        <v/>
      </c>
      <c r="AK45" s="8" t="str">
        <f t="shared" ca="1" si="31"/>
        <v/>
      </c>
      <c r="AL45" s="15" t="str">
        <f t="shared" ca="1" si="32"/>
        <v/>
      </c>
      <c r="AM45" s="31" t="str">
        <f t="shared" ca="1" si="33"/>
        <v/>
      </c>
      <c r="AN45" s="32">
        <f t="shared" ca="1" si="63"/>
        <v>0.94876023427165568</v>
      </c>
      <c r="AO45" s="24">
        <f t="shared" ca="1" si="81"/>
        <v>90020</v>
      </c>
      <c r="AP45" s="21">
        <f t="shared" ca="1" si="96"/>
        <v>2.3809523809523808E-2</v>
      </c>
      <c r="AQ45" s="25">
        <f t="shared" ca="1" si="82"/>
        <v>100</v>
      </c>
      <c r="AR45" s="22">
        <f t="shared" ca="1" si="91"/>
        <v>4.9331744716121015</v>
      </c>
      <c r="AS45" s="25">
        <f t="shared" ca="1" si="84"/>
        <v>19304</v>
      </c>
      <c r="AT45" s="24">
        <f t="shared" ca="1" si="85"/>
        <v>95230</v>
      </c>
      <c r="AU45" s="25">
        <f t="shared" ca="1" si="86"/>
        <v>6</v>
      </c>
      <c r="AV45" s="22">
        <f t="shared" ca="1" si="65"/>
        <v>-5.1996007984031936</v>
      </c>
      <c r="AW45" s="25">
        <f t="shared" ca="1" si="87"/>
        <v>1002</v>
      </c>
      <c r="AX45" s="36">
        <f t="shared" ca="1" si="88"/>
        <v>-5210</v>
      </c>
      <c r="AY45" s="35" t="str">
        <f>IF(B45&lt;サマリー!$B$33+100,-BC45/BG45,"")</f>
        <v/>
      </c>
      <c r="AZ45" s="20">
        <f t="shared" ca="1" si="42"/>
        <v>20</v>
      </c>
      <c r="BA45" s="21">
        <f t="shared" ca="1" si="43"/>
        <v>0.83333333333333337</v>
      </c>
      <c r="BB45" s="1">
        <f ca="1">COUNTIFS(OFFSET(_TradingHistory[実現損益],ROWS(_TradingHistory[])-IF(B45&gt;ROWS(_TradingHistory[]),ROWS(_TradingHistory[]),B45),0,IF(B45&gt;ROWS(_TradingHistory[]),ROWS(_TradingHistory[]),B45),1),"&gt;0")</f>
        <v>5</v>
      </c>
      <c r="BC45" s="22">
        <f t="shared" ca="1" si="44"/>
        <v>0.75657894736842102</v>
      </c>
      <c r="BD45" s="1">
        <f ca="1">SUMIFS(OFFSET(_TradingHistory[約定数量],ROWS(_TradingHistory[])-IF(B45&gt;ROWS(_TradingHistory[]),ROWS(_TradingHistory[]),B45),0,IF(B45&gt;ROWS(_TradingHistory[]),ROWS(_TradingHistory[]),B45),1),OFFSET(_TradingHistory[実現損益],ROWS(_TradingHistory[])-IF(B45&gt;ROWS(_TradingHistory[]),ROWS(_TradingHistory[]),B45),0,IF(B45&gt;ROWS(_TradingHistory[]),ROWS(_TradingHistory[]),B45),1),"&gt;0")</f>
        <v>304</v>
      </c>
      <c r="BE45" s="20">
        <f ca="1">SUMIFS(OFFSET(_TradingHistory[実現損益],ROWS(_TradingHistory[])-IF(B45&gt;ROWS(_TradingHistory[]),ROWS(_TradingHistory[]),B45),0,IF(B45&gt;ROWS(_TradingHistory[]),ROWS(_TradingHistory[]),B45)),OFFSET(_TradingHistory[実現損益],ROWS(_TradingHistory[])-IF(B45&gt;ROWS(_TradingHistory[]),ROWS(_TradingHistory[]),B45),0,IF(B45&gt;ROWS(_TradingHistory[]),ROWS(_TradingHistory[]),B45),1),"&gt;0")</f>
        <v>230</v>
      </c>
      <c r="BF45" s="1">
        <f ca="1">COUNTIFS(OFFSET(_TradingHistory[実現損益],ROWS(_TradingHistory[])-IF(B45&gt;ROWS(_TradingHistory[]),ROWS(_TradingHistory[]),B45),0,IF(B45&gt;ROWS(_TradingHistory[]),ROWS(_TradingHistory[]),B45),1),"&lt;=0")</f>
        <v>1</v>
      </c>
      <c r="BG45" s="22">
        <f t="shared" ca="1" si="45"/>
        <v>-105</v>
      </c>
      <c r="BH45" s="23">
        <f ca="1">SUMIFS(OFFSET(_TradingHistory[約定数量],ROWS(_TradingHistory[])-IF(B45&gt;ROWS(_TradingHistory[]),ROWS(_TradingHistory[]),B45),0,IF(B45&gt;ROWS(_TradingHistory[]),ROWS(_TradingHistory[]),B45),1),OFFSET(_TradingHistory[実現損益],ROWS(_TradingHistory[])-IF(B45&gt;ROWS(_TradingHistory[]),ROWS(_TradingHistory[]),B45),0,IF(B45&gt;ROWS(_TradingHistory[]),ROWS(_TradingHistory[]),B45),1),"&lt;=0")</f>
        <v>2</v>
      </c>
      <c r="BI45" s="37">
        <f ca="1">SUMIFS(OFFSET(_TradingHistory[実現損益],ROWS(_TradingHistory[])-IF(B45&gt;ROWS(_TradingHistory[]),ROWS(_TradingHistory[]),B45),0,IF(B45&gt;ROWS(_TradingHistory[]),ROWS(_TradingHistory[]),B45)),OFFSET(_TradingHistory[実現損益],ROWS(_TradingHistory[])-IF(B45&gt;ROWS(_TradingHistory[]),ROWS(_TradingHistory[]),B45),0,IF(B45&gt;ROWS(_TradingHistory[]),ROWS(_TradingHistory[]),B45),1),"&lt;=0")</f>
        <v>-210</v>
      </c>
      <c r="BJ45" s="35" t="str">
        <f t="shared" si="66"/>
        <v/>
      </c>
      <c r="BK45" s="20" t="str">
        <f t="shared" si="67"/>
        <v/>
      </c>
      <c r="BL45" s="21" t="str">
        <f t="shared" si="68"/>
        <v/>
      </c>
      <c r="BM45" s="23" t="str">
        <f t="shared" si="69"/>
        <v/>
      </c>
      <c r="BN45" s="22" t="str">
        <f t="shared" si="70"/>
        <v/>
      </c>
      <c r="BO45" s="25" t="str">
        <f t="shared" si="71"/>
        <v/>
      </c>
      <c r="BP45" s="20" t="str">
        <f t="shared" si="72"/>
        <v/>
      </c>
      <c r="BQ45" s="23" t="str">
        <f t="shared" si="73"/>
        <v/>
      </c>
      <c r="BR45" s="22" t="str">
        <f t="shared" si="74"/>
        <v/>
      </c>
      <c r="BS45" s="23" t="str">
        <f t="shared" si="75"/>
        <v/>
      </c>
      <c r="BT45" s="20" t="str">
        <f t="shared" si="76"/>
        <v/>
      </c>
    </row>
    <row r="46" spans="1:72" x14ac:dyDescent="0.4">
      <c r="A46" s="2" cm="1">
        <f t="array" ref="A46">IF(ROWS(_TradingHistory[])&gt;B46,INDEX(_TradingHistory[約定日],ROWS(_TradingHistory[])-B46,0),WORKDAY(A45,10))</f>
        <v>46290</v>
      </c>
      <c r="B46">
        <v>4300</v>
      </c>
      <c r="C46" s="17">
        <v>0.95</v>
      </c>
      <c r="D46">
        <v>200</v>
      </c>
      <c r="E46">
        <v>5</v>
      </c>
      <c r="F46">
        <v>5</v>
      </c>
      <c r="G46" s="8">
        <f t="shared" si="57"/>
        <v>1</v>
      </c>
      <c r="H46" s="9">
        <f t="shared" si="89"/>
        <v>90000</v>
      </c>
      <c r="I46" s="10">
        <f t="shared" si="58"/>
        <v>0.95</v>
      </c>
      <c r="J46" s="7">
        <f t="shared" si="59"/>
        <v>95</v>
      </c>
      <c r="K46" s="8">
        <f t="shared" si="90"/>
        <v>5</v>
      </c>
      <c r="L46" s="11">
        <f t="shared" si="92"/>
        <v>19000</v>
      </c>
      <c r="M46" s="12">
        <f t="shared" si="93"/>
        <v>95000</v>
      </c>
      <c r="N46" s="7">
        <f t="shared" si="60"/>
        <v>5</v>
      </c>
      <c r="O46" s="8">
        <f t="shared" si="61"/>
        <v>-5</v>
      </c>
      <c r="P46" s="11">
        <f t="shared" si="94"/>
        <v>1000</v>
      </c>
      <c r="Q46" s="40">
        <f t="shared" si="95"/>
        <v>-5000</v>
      </c>
      <c r="R46" s="41" t="str">
        <f t="shared" ca="1" si="19"/>
        <v/>
      </c>
      <c r="S46" s="12" t="str">
        <f t="shared" ca="1" si="20"/>
        <v/>
      </c>
      <c r="T46" s="13" t="str">
        <f t="shared" ca="1" si="62"/>
        <v/>
      </c>
      <c r="U46" s="7" t="str">
        <f ca="1">IFERROR(COUNTIFS(OFFSET(_TradingHistory[実現損益],ROWS(_TradingHistory[])-IF(B46&gt;ROWS(_TradingHistory[]),ROWS(_TradingHistory[]),B46),0,IF(B46&gt;ROWS(_TradingHistory[]),ROWS(_TradingHistory[]),B46)-B45,1),"&gt;0"),"")</f>
        <v/>
      </c>
      <c r="V46" s="8" t="str">
        <f t="shared" ca="1" si="21"/>
        <v/>
      </c>
      <c r="W46" s="7" t="str">
        <f ca="1">IFERROR(SUMIFS(OFFSET(_TradingHistory[約定数量],ROWS(_TradingHistory[])-IF(B46&gt;ROWS(_TradingHistory[]),ROWS(_TradingHistory[]),B46),0,IF(B46&gt;ROWS(_TradingHistory[]),ROWS(_TradingHistory[]),B46)-B45,1),OFFSET(_TradingHistory[実現損益],ROWS(_TradingHistory[])-IF(B46&gt;ROWS(_TradingHistory[]),ROWS(_TradingHistory[]),B46),0,IF(B46&gt;ROWS(_TradingHistory[]),ROWS(_TradingHistory[]),B46)-B45,1),"&gt;0"),"")</f>
        <v/>
      </c>
      <c r="X46" s="7" t="str">
        <f ca="1">IFERROR(SUMIFS(OFFSET(_TradingHistory[実現損益],ROWS(_TradingHistory[])-IF(B46&gt;ROWS(_TradingHistory[]),ROWS(_TradingHistory[]),B46),0,IF(B46&gt;ROWS(_TradingHistory[]),ROWS(_TradingHistory[]),B46)-B45),OFFSET(_TradingHistory[実現損益],ROWS(_TradingHistory[])-IF(B46&gt;ROWS(_TradingHistory[]),ROWS(_TradingHistory[]),B46),0,IF(B46&gt;ROWS(_TradingHistory[]),ROWS(_TradingHistory[]),B46)-B45,1),"&gt;0"),"")</f>
        <v/>
      </c>
      <c r="Y46" s="14" t="str">
        <f ca="1">IFERROR(COUNTIFS(OFFSET(_TradingHistory[実現損益],ROWS(_TradingHistory[])-IF(B46&gt;ROWS(_TradingHistory[]),ROWS(_TradingHistory[]),B46),0,IF(B46&gt;ROWS(_TradingHistory[]),ROWS(_TradingHistory[]),B46)-B45,1),"&lt;=0"),"")</f>
        <v/>
      </c>
      <c r="Z46" s="8" t="str">
        <f t="shared" ca="1" si="22"/>
        <v/>
      </c>
      <c r="AA46" s="7" t="str">
        <f ca="1">IFERROR(SUMIFS(OFFSET(_TradingHistory[約定数量],ROWS(_TradingHistory[])-IF(B46&gt;ROWS(_TradingHistory[]),ROWS(_TradingHistory[]),B46),0,IF(B46&gt;ROWS(_TradingHistory[]),ROWS(_TradingHistory[]),B46)-B45,1),OFFSET(_TradingHistory[実現損益],ROWS(_TradingHistory[])-IF(B46&gt;ROWS(_TradingHistory[]),ROWS(_TradingHistory[]),B46),0,IF(B46&gt;ROWS(_TradingHistory[]),ROWS(_TradingHistory[]),B46)-B45,1),"&lt;=0"),"")</f>
        <v/>
      </c>
      <c r="AB46" s="42" t="str">
        <f ca="1">IFERROR(SUMIFS(OFFSET(_TradingHistory[実現損益],ROWS(_TradingHistory[])-IF(B46&gt;ROWS(_TradingHistory[]),ROWS(_TradingHistory[]),B46),0,IF(B46&gt;ROWS(_TradingHistory[]),ROWS(_TradingHistory[]),B46)-B45),OFFSET(_TradingHistory[実現損益],ROWS(_TradingHistory[])-IF(B46&gt;ROWS(_TradingHistory[]),ROWS(_TradingHistory[]),B46),0,IF(B46&gt;ROWS(_TradingHistory[]),ROWS(_TradingHistory[]),B46)-B45,1),"&lt;=0"),"")</f>
        <v/>
      </c>
      <c r="AC46" s="41" t="str">
        <f t="shared" ca="1" si="23"/>
        <v/>
      </c>
      <c r="AD46" s="9" t="str">
        <f t="shared" ca="1" si="24"/>
        <v/>
      </c>
      <c r="AE46" s="16" t="str">
        <f t="shared" ca="1" si="25"/>
        <v/>
      </c>
      <c r="AF46" s="7" t="str">
        <f t="shared" ca="1" si="26"/>
        <v/>
      </c>
      <c r="AG46" s="8" t="str">
        <f t="shared" ca="1" si="27"/>
        <v/>
      </c>
      <c r="AH46" s="15" t="str">
        <f t="shared" ca="1" si="28"/>
        <v/>
      </c>
      <c r="AI46" s="9" t="str">
        <f t="shared" ca="1" si="29"/>
        <v/>
      </c>
      <c r="AJ46" s="7" t="str">
        <f t="shared" ca="1" si="30"/>
        <v/>
      </c>
      <c r="AK46" s="8" t="str">
        <f t="shared" ca="1" si="31"/>
        <v/>
      </c>
      <c r="AL46" s="15" t="str">
        <f t="shared" ca="1" si="32"/>
        <v/>
      </c>
      <c r="AM46" s="31" t="str">
        <f t="shared" ca="1" si="33"/>
        <v/>
      </c>
      <c r="AN46" s="32">
        <f t="shared" ca="1" si="63"/>
        <v>0.94876023427165568</v>
      </c>
      <c r="AO46" s="24">
        <f t="shared" ca="1" si="81"/>
        <v>90020</v>
      </c>
      <c r="AP46" s="21">
        <f t="shared" ca="1" si="96"/>
        <v>2.3255813953488372E-2</v>
      </c>
      <c r="AQ46" s="25">
        <f t="shared" ca="1" si="82"/>
        <v>100</v>
      </c>
      <c r="AR46" s="22">
        <f t="shared" ca="1" si="91"/>
        <v>4.9331744716121015</v>
      </c>
      <c r="AS46" s="25">
        <f t="shared" ca="1" si="84"/>
        <v>19304</v>
      </c>
      <c r="AT46" s="24">
        <f t="shared" ca="1" si="85"/>
        <v>95230</v>
      </c>
      <c r="AU46" s="25">
        <f t="shared" ca="1" si="86"/>
        <v>6</v>
      </c>
      <c r="AV46" s="22">
        <f t="shared" ca="1" si="65"/>
        <v>-5.1996007984031936</v>
      </c>
      <c r="AW46" s="25">
        <f t="shared" ca="1" si="87"/>
        <v>1002</v>
      </c>
      <c r="AX46" s="36">
        <f t="shared" ca="1" si="88"/>
        <v>-5210</v>
      </c>
      <c r="AY46" s="35" t="str">
        <f>IF(B46&lt;サマリー!$B$33+100,-BC46/BG46,"")</f>
        <v/>
      </c>
      <c r="AZ46" s="20">
        <f t="shared" ca="1" si="42"/>
        <v>20</v>
      </c>
      <c r="BA46" s="21">
        <f t="shared" ca="1" si="43"/>
        <v>0.83333333333333337</v>
      </c>
      <c r="BB46" s="1">
        <f ca="1">COUNTIFS(OFFSET(_TradingHistory[実現損益],ROWS(_TradingHistory[])-IF(B46&gt;ROWS(_TradingHistory[]),ROWS(_TradingHistory[]),B46),0,IF(B46&gt;ROWS(_TradingHistory[]),ROWS(_TradingHistory[]),B46),1),"&gt;0")</f>
        <v>5</v>
      </c>
      <c r="BC46" s="22">
        <f t="shared" ca="1" si="44"/>
        <v>0.75657894736842102</v>
      </c>
      <c r="BD46" s="1">
        <f ca="1">SUMIFS(OFFSET(_TradingHistory[約定数量],ROWS(_TradingHistory[])-IF(B46&gt;ROWS(_TradingHistory[]),ROWS(_TradingHistory[]),B46),0,IF(B46&gt;ROWS(_TradingHistory[]),ROWS(_TradingHistory[]),B46),1),OFFSET(_TradingHistory[実現損益],ROWS(_TradingHistory[])-IF(B46&gt;ROWS(_TradingHistory[]),ROWS(_TradingHistory[]),B46),0,IF(B46&gt;ROWS(_TradingHistory[]),ROWS(_TradingHistory[]),B46),1),"&gt;0")</f>
        <v>304</v>
      </c>
      <c r="BE46" s="20">
        <f ca="1">SUMIFS(OFFSET(_TradingHistory[実現損益],ROWS(_TradingHistory[])-IF(B46&gt;ROWS(_TradingHistory[]),ROWS(_TradingHistory[]),B46),0,IF(B46&gt;ROWS(_TradingHistory[]),ROWS(_TradingHistory[]),B46)),OFFSET(_TradingHistory[実現損益],ROWS(_TradingHistory[])-IF(B46&gt;ROWS(_TradingHistory[]),ROWS(_TradingHistory[]),B46),0,IF(B46&gt;ROWS(_TradingHistory[]),ROWS(_TradingHistory[]),B46),1),"&gt;0")</f>
        <v>230</v>
      </c>
      <c r="BF46" s="1">
        <f ca="1">COUNTIFS(OFFSET(_TradingHistory[実現損益],ROWS(_TradingHistory[])-IF(B46&gt;ROWS(_TradingHistory[]),ROWS(_TradingHistory[]),B46),0,IF(B46&gt;ROWS(_TradingHistory[]),ROWS(_TradingHistory[]),B46),1),"&lt;=0")</f>
        <v>1</v>
      </c>
      <c r="BG46" s="22">
        <f t="shared" ca="1" si="45"/>
        <v>-105</v>
      </c>
      <c r="BH46" s="23">
        <f ca="1">SUMIFS(OFFSET(_TradingHistory[約定数量],ROWS(_TradingHistory[])-IF(B46&gt;ROWS(_TradingHistory[]),ROWS(_TradingHistory[]),B46),0,IF(B46&gt;ROWS(_TradingHistory[]),ROWS(_TradingHistory[]),B46),1),OFFSET(_TradingHistory[実現損益],ROWS(_TradingHistory[])-IF(B46&gt;ROWS(_TradingHistory[]),ROWS(_TradingHistory[]),B46),0,IF(B46&gt;ROWS(_TradingHistory[]),ROWS(_TradingHistory[]),B46),1),"&lt;=0")</f>
        <v>2</v>
      </c>
      <c r="BI46" s="37">
        <f ca="1">SUMIFS(OFFSET(_TradingHistory[実現損益],ROWS(_TradingHistory[])-IF(B46&gt;ROWS(_TradingHistory[]),ROWS(_TradingHistory[]),B46),0,IF(B46&gt;ROWS(_TradingHistory[]),ROWS(_TradingHistory[]),B46)),OFFSET(_TradingHistory[実現損益],ROWS(_TradingHistory[])-IF(B46&gt;ROWS(_TradingHistory[]),ROWS(_TradingHistory[]),B46),0,IF(B46&gt;ROWS(_TradingHistory[]),ROWS(_TradingHistory[]),B46),1),"&lt;=0")</f>
        <v>-210</v>
      </c>
      <c r="BJ46" s="35" t="str">
        <f t="shared" si="66"/>
        <v/>
      </c>
      <c r="BK46" s="20" t="str">
        <f t="shared" si="67"/>
        <v/>
      </c>
      <c r="BL46" s="21" t="str">
        <f t="shared" si="68"/>
        <v/>
      </c>
      <c r="BM46" s="23" t="str">
        <f t="shared" si="69"/>
        <v/>
      </c>
      <c r="BN46" s="22" t="str">
        <f t="shared" si="70"/>
        <v/>
      </c>
      <c r="BO46" s="25" t="str">
        <f t="shared" si="71"/>
        <v/>
      </c>
      <c r="BP46" s="20" t="str">
        <f t="shared" si="72"/>
        <v/>
      </c>
      <c r="BQ46" s="23" t="str">
        <f t="shared" si="73"/>
        <v/>
      </c>
      <c r="BR46" s="22" t="str">
        <f t="shared" si="74"/>
        <v/>
      </c>
      <c r="BS46" s="23" t="str">
        <f t="shared" si="75"/>
        <v/>
      </c>
      <c r="BT46" s="20" t="str">
        <f t="shared" si="76"/>
        <v/>
      </c>
    </row>
    <row r="47" spans="1:72" x14ac:dyDescent="0.4">
      <c r="A47" s="2" cm="1">
        <f t="array" ref="A47">IF(ROWS(_TradingHistory[])&gt;B47,INDEX(_TradingHistory[約定日],ROWS(_TradingHistory[])-B47,0),WORKDAY(A46,10))</f>
        <v>46304</v>
      </c>
      <c r="B47">
        <v>4400</v>
      </c>
      <c r="C47" s="17">
        <v>0.95</v>
      </c>
      <c r="D47">
        <v>200</v>
      </c>
      <c r="E47">
        <v>5</v>
      </c>
      <c r="F47">
        <v>5</v>
      </c>
      <c r="G47" s="8">
        <f t="shared" si="57"/>
        <v>1</v>
      </c>
      <c r="H47" s="9">
        <f t="shared" si="89"/>
        <v>90000</v>
      </c>
      <c r="I47" s="10">
        <f t="shared" si="58"/>
        <v>0.95</v>
      </c>
      <c r="J47" s="7">
        <f t="shared" si="59"/>
        <v>95</v>
      </c>
      <c r="K47" s="8">
        <f t="shared" si="90"/>
        <v>5</v>
      </c>
      <c r="L47" s="11">
        <f t="shared" si="92"/>
        <v>19000</v>
      </c>
      <c r="M47" s="12">
        <f t="shared" si="93"/>
        <v>95000</v>
      </c>
      <c r="N47" s="7">
        <f t="shared" si="60"/>
        <v>5</v>
      </c>
      <c r="O47" s="8">
        <f t="shared" si="61"/>
        <v>-5</v>
      </c>
      <c r="P47" s="11">
        <f t="shared" si="94"/>
        <v>1000</v>
      </c>
      <c r="Q47" s="40">
        <f t="shared" si="95"/>
        <v>-5000</v>
      </c>
      <c r="R47" s="41" t="str">
        <f t="shared" ca="1" si="19"/>
        <v/>
      </c>
      <c r="S47" s="12" t="str">
        <f t="shared" ca="1" si="20"/>
        <v/>
      </c>
      <c r="T47" s="13" t="str">
        <f t="shared" ca="1" si="62"/>
        <v/>
      </c>
      <c r="U47" s="7" t="str">
        <f ca="1">IFERROR(COUNTIFS(OFFSET(_TradingHistory[実現損益],ROWS(_TradingHistory[])-IF(B47&gt;ROWS(_TradingHistory[]),ROWS(_TradingHistory[]),B47),0,IF(B47&gt;ROWS(_TradingHistory[]),ROWS(_TradingHistory[]),B47)-B46,1),"&gt;0"),"")</f>
        <v/>
      </c>
      <c r="V47" s="8" t="str">
        <f t="shared" ca="1" si="21"/>
        <v/>
      </c>
      <c r="W47" s="7" t="str">
        <f ca="1">IFERROR(SUMIFS(OFFSET(_TradingHistory[約定数量],ROWS(_TradingHistory[])-IF(B47&gt;ROWS(_TradingHistory[]),ROWS(_TradingHistory[]),B47),0,IF(B47&gt;ROWS(_TradingHistory[]),ROWS(_TradingHistory[]),B47)-B46,1),OFFSET(_TradingHistory[実現損益],ROWS(_TradingHistory[])-IF(B47&gt;ROWS(_TradingHistory[]),ROWS(_TradingHistory[]),B47),0,IF(B47&gt;ROWS(_TradingHistory[]),ROWS(_TradingHistory[]),B47)-B46,1),"&gt;0"),"")</f>
        <v/>
      </c>
      <c r="X47" s="7" t="str">
        <f ca="1">IFERROR(SUMIFS(OFFSET(_TradingHistory[実現損益],ROWS(_TradingHistory[])-IF(B47&gt;ROWS(_TradingHistory[]),ROWS(_TradingHistory[]),B47),0,IF(B47&gt;ROWS(_TradingHistory[]),ROWS(_TradingHistory[]),B47)-B46),OFFSET(_TradingHistory[実現損益],ROWS(_TradingHistory[])-IF(B47&gt;ROWS(_TradingHistory[]),ROWS(_TradingHistory[]),B47),0,IF(B47&gt;ROWS(_TradingHistory[]),ROWS(_TradingHistory[]),B47)-B46,1),"&gt;0"),"")</f>
        <v/>
      </c>
      <c r="Y47" s="14" t="str">
        <f ca="1">IFERROR(COUNTIFS(OFFSET(_TradingHistory[実現損益],ROWS(_TradingHistory[])-IF(B47&gt;ROWS(_TradingHistory[]),ROWS(_TradingHistory[]),B47),0,IF(B47&gt;ROWS(_TradingHistory[]),ROWS(_TradingHistory[]),B47)-B46,1),"&lt;=0"),"")</f>
        <v/>
      </c>
      <c r="Z47" s="8" t="str">
        <f t="shared" ca="1" si="22"/>
        <v/>
      </c>
      <c r="AA47" s="7" t="str">
        <f ca="1">IFERROR(SUMIFS(OFFSET(_TradingHistory[約定数量],ROWS(_TradingHistory[])-IF(B47&gt;ROWS(_TradingHistory[]),ROWS(_TradingHistory[]),B47),0,IF(B47&gt;ROWS(_TradingHistory[]),ROWS(_TradingHistory[]),B47)-B46,1),OFFSET(_TradingHistory[実現損益],ROWS(_TradingHistory[])-IF(B47&gt;ROWS(_TradingHistory[]),ROWS(_TradingHistory[]),B47),0,IF(B47&gt;ROWS(_TradingHistory[]),ROWS(_TradingHistory[]),B47)-B46,1),"&lt;=0"),"")</f>
        <v/>
      </c>
      <c r="AB47" s="42" t="str">
        <f ca="1">IFERROR(SUMIFS(OFFSET(_TradingHistory[実現損益],ROWS(_TradingHistory[])-IF(B47&gt;ROWS(_TradingHistory[]),ROWS(_TradingHistory[]),B47),0,IF(B47&gt;ROWS(_TradingHistory[]),ROWS(_TradingHistory[]),B47)-B46),OFFSET(_TradingHistory[実現損益],ROWS(_TradingHistory[])-IF(B47&gt;ROWS(_TradingHistory[]),ROWS(_TradingHistory[]),B47),0,IF(B47&gt;ROWS(_TradingHistory[]),ROWS(_TradingHistory[]),B47)-B46,1),"&lt;=0"),"")</f>
        <v/>
      </c>
      <c r="AC47" s="41" t="str">
        <f t="shared" ca="1" si="23"/>
        <v/>
      </c>
      <c r="AD47" s="9" t="str">
        <f t="shared" ca="1" si="24"/>
        <v/>
      </c>
      <c r="AE47" s="16" t="str">
        <f t="shared" ca="1" si="25"/>
        <v/>
      </c>
      <c r="AF47" s="7" t="str">
        <f t="shared" ca="1" si="26"/>
        <v/>
      </c>
      <c r="AG47" s="8" t="str">
        <f t="shared" ca="1" si="27"/>
        <v/>
      </c>
      <c r="AH47" s="15" t="str">
        <f t="shared" ca="1" si="28"/>
        <v/>
      </c>
      <c r="AI47" s="9" t="str">
        <f t="shared" ca="1" si="29"/>
        <v/>
      </c>
      <c r="AJ47" s="7" t="str">
        <f t="shared" ca="1" si="30"/>
        <v/>
      </c>
      <c r="AK47" s="8" t="str">
        <f t="shared" ca="1" si="31"/>
        <v/>
      </c>
      <c r="AL47" s="15" t="str">
        <f t="shared" ca="1" si="32"/>
        <v/>
      </c>
      <c r="AM47" s="31" t="str">
        <f t="shared" ca="1" si="33"/>
        <v/>
      </c>
      <c r="AN47" s="32">
        <f t="shared" ca="1" si="63"/>
        <v>0.94876023427165568</v>
      </c>
      <c r="AO47" s="24">
        <f t="shared" ca="1" si="81"/>
        <v>90020</v>
      </c>
      <c r="AP47" s="21">
        <f t="shared" ca="1" si="96"/>
        <v>2.2727272727272728E-2</v>
      </c>
      <c r="AQ47" s="25">
        <f t="shared" ca="1" si="82"/>
        <v>100</v>
      </c>
      <c r="AR47" s="22">
        <f t="shared" ca="1" si="91"/>
        <v>4.9331744716121015</v>
      </c>
      <c r="AS47" s="25">
        <f t="shared" ca="1" si="84"/>
        <v>19304</v>
      </c>
      <c r="AT47" s="24">
        <f t="shared" ca="1" si="85"/>
        <v>95230</v>
      </c>
      <c r="AU47" s="25">
        <f t="shared" ca="1" si="86"/>
        <v>6</v>
      </c>
      <c r="AV47" s="22">
        <f t="shared" ca="1" si="65"/>
        <v>-5.1996007984031936</v>
      </c>
      <c r="AW47" s="25">
        <f t="shared" ca="1" si="87"/>
        <v>1002</v>
      </c>
      <c r="AX47" s="36">
        <f t="shared" ca="1" si="88"/>
        <v>-5210</v>
      </c>
      <c r="AY47" s="35" t="str">
        <f>IF(B47&lt;サマリー!$B$33+100,-BC47/BG47,"")</f>
        <v/>
      </c>
      <c r="AZ47" s="20">
        <f t="shared" ca="1" si="42"/>
        <v>20</v>
      </c>
      <c r="BA47" s="21">
        <f t="shared" ca="1" si="43"/>
        <v>0.83333333333333337</v>
      </c>
      <c r="BB47" s="1">
        <f ca="1">COUNTIFS(OFFSET(_TradingHistory[実現損益],ROWS(_TradingHistory[])-IF(B47&gt;ROWS(_TradingHistory[]),ROWS(_TradingHistory[]),B47),0,IF(B47&gt;ROWS(_TradingHistory[]),ROWS(_TradingHistory[]),B47),1),"&gt;0")</f>
        <v>5</v>
      </c>
      <c r="BC47" s="22">
        <f t="shared" ca="1" si="44"/>
        <v>0.75657894736842102</v>
      </c>
      <c r="BD47" s="1">
        <f ca="1">SUMIFS(OFFSET(_TradingHistory[約定数量],ROWS(_TradingHistory[])-IF(B47&gt;ROWS(_TradingHistory[]),ROWS(_TradingHistory[]),B47),0,IF(B47&gt;ROWS(_TradingHistory[]),ROWS(_TradingHistory[]),B47),1),OFFSET(_TradingHistory[実現損益],ROWS(_TradingHistory[])-IF(B47&gt;ROWS(_TradingHistory[]),ROWS(_TradingHistory[]),B47),0,IF(B47&gt;ROWS(_TradingHistory[]),ROWS(_TradingHistory[]),B47),1),"&gt;0")</f>
        <v>304</v>
      </c>
      <c r="BE47" s="20">
        <f ca="1">SUMIFS(OFFSET(_TradingHistory[実現損益],ROWS(_TradingHistory[])-IF(B47&gt;ROWS(_TradingHistory[]),ROWS(_TradingHistory[]),B47),0,IF(B47&gt;ROWS(_TradingHistory[]),ROWS(_TradingHistory[]),B47)),OFFSET(_TradingHistory[実現損益],ROWS(_TradingHistory[])-IF(B47&gt;ROWS(_TradingHistory[]),ROWS(_TradingHistory[]),B47),0,IF(B47&gt;ROWS(_TradingHistory[]),ROWS(_TradingHistory[]),B47),1),"&gt;0")</f>
        <v>230</v>
      </c>
      <c r="BF47" s="1">
        <f ca="1">COUNTIFS(OFFSET(_TradingHistory[実現損益],ROWS(_TradingHistory[])-IF(B47&gt;ROWS(_TradingHistory[]),ROWS(_TradingHistory[]),B47),0,IF(B47&gt;ROWS(_TradingHistory[]),ROWS(_TradingHistory[]),B47),1),"&lt;=0")</f>
        <v>1</v>
      </c>
      <c r="BG47" s="22">
        <f t="shared" ca="1" si="45"/>
        <v>-105</v>
      </c>
      <c r="BH47" s="23">
        <f ca="1">SUMIFS(OFFSET(_TradingHistory[約定数量],ROWS(_TradingHistory[])-IF(B47&gt;ROWS(_TradingHistory[]),ROWS(_TradingHistory[]),B47),0,IF(B47&gt;ROWS(_TradingHistory[]),ROWS(_TradingHistory[]),B47),1),OFFSET(_TradingHistory[実現損益],ROWS(_TradingHistory[])-IF(B47&gt;ROWS(_TradingHistory[]),ROWS(_TradingHistory[]),B47),0,IF(B47&gt;ROWS(_TradingHistory[]),ROWS(_TradingHistory[]),B47),1),"&lt;=0")</f>
        <v>2</v>
      </c>
      <c r="BI47" s="37">
        <f ca="1">SUMIFS(OFFSET(_TradingHistory[実現損益],ROWS(_TradingHistory[])-IF(B47&gt;ROWS(_TradingHistory[]),ROWS(_TradingHistory[]),B47),0,IF(B47&gt;ROWS(_TradingHistory[]),ROWS(_TradingHistory[]),B47)),OFFSET(_TradingHistory[実現損益],ROWS(_TradingHistory[])-IF(B47&gt;ROWS(_TradingHistory[]),ROWS(_TradingHistory[]),B47),0,IF(B47&gt;ROWS(_TradingHistory[]),ROWS(_TradingHistory[]),B47),1),"&lt;=0")</f>
        <v>-210</v>
      </c>
      <c r="BJ47" s="35" t="str">
        <f t="shared" si="66"/>
        <v/>
      </c>
      <c r="BK47" s="20" t="str">
        <f t="shared" si="67"/>
        <v/>
      </c>
      <c r="BL47" s="21" t="str">
        <f t="shared" si="68"/>
        <v/>
      </c>
      <c r="BM47" s="23" t="str">
        <f t="shared" si="69"/>
        <v/>
      </c>
      <c r="BN47" s="22" t="str">
        <f t="shared" si="70"/>
        <v/>
      </c>
      <c r="BO47" s="25" t="str">
        <f t="shared" si="71"/>
        <v/>
      </c>
      <c r="BP47" s="20" t="str">
        <f t="shared" si="72"/>
        <v/>
      </c>
      <c r="BQ47" s="23" t="str">
        <f t="shared" si="73"/>
        <v/>
      </c>
      <c r="BR47" s="22" t="str">
        <f t="shared" si="74"/>
        <v/>
      </c>
      <c r="BS47" s="23" t="str">
        <f t="shared" si="75"/>
        <v/>
      </c>
      <c r="BT47" s="20" t="str">
        <f t="shared" si="76"/>
        <v/>
      </c>
    </row>
    <row r="48" spans="1:72" x14ac:dyDescent="0.4">
      <c r="A48" s="2" cm="1">
        <f t="array" ref="A48">IF(ROWS(_TradingHistory[])&gt;B48,INDEX(_TradingHistory[約定日],ROWS(_TradingHistory[])-B48,0),WORKDAY(A47,10))</f>
        <v>46318</v>
      </c>
      <c r="B48">
        <v>4500</v>
      </c>
      <c r="C48" s="17">
        <v>0.95</v>
      </c>
      <c r="D48">
        <v>200</v>
      </c>
      <c r="E48">
        <v>5</v>
      </c>
      <c r="F48">
        <v>5</v>
      </c>
      <c r="G48" s="8">
        <f t="shared" si="57"/>
        <v>1</v>
      </c>
      <c r="H48" s="9">
        <f t="shared" si="89"/>
        <v>90000</v>
      </c>
      <c r="I48" s="10">
        <f t="shared" si="58"/>
        <v>0.95</v>
      </c>
      <c r="J48" s="7">
        <f t="shared" si="59"/>
        <v>95</v>
      </c>
      <c r="K48" s="8">
        <f t="shared" si="90"/>
        <v>5</v>
      </c>
      <c r="L48" s="11">
        <f t="shared" si="92"/>
        <v>19000</v>
      </c>
      <c r="M48" s="12">
        <f t="shared" si="93"/>
        <v>95000</v>
      </c>
      <c r="N48" s="7">
        <f t="shared" si="60"/>
        <v>5</v>
      </c>
      <c r="O48" s="8">
        <f t="shared" si="61"/>
        <v>-5</v>
      </c>
      <c r="P48" s="11">
        <f t="shared" si="94"/>
        <v>1000</v>
      </c>
      <c r="Q48" s="40">
        <f t="shared" si="95"/>
        <v>-5000</v>
      </c>
      <c r="R48" s="41" t="str">
        <f t="shared" ca="1" si="19"/>
        <v/>
      </c>
      <c r="S48" s="12" t="str">
        <f t="shared" ca="1" si="20"/>
        <v/>
      </c>
      <c r="T48" s="13" t="str">
        <f t="shared" ca="1" si="62"/>
        <v/>
      </c>
      <c r="U48" s="7" t="str">
        <f ca="1">IFERROR(COUNTIFS(OFFSET(_TradingHistory[実現損益],ROWS(_TradingHistory[])-IF(B48&gt;ROWS(_TradingHistory[]),ROWS(_TradingHistory[]),B48),0,IF(B48&gt;ROWS(_TradingHistory[]),ROWS(_TradingHistory[]),B48)-B47,1),"&gt;0"),"")</f>
        <v/>
      </c>
      <c r="V48" s="8" t="str">
        <f t="shared" ca="1" si="21"/>
        <v/>
      </c>
      <c r="W48" s="7" t="str">
        <f ca="1">IFERROR(SUMIFS(OFFSET(_TradingHistory[約定数量],ROWS(_TradingHistory[])-IF(B48&gt;ROWS(_TradingHistory[]),ROWS(_TradingHistory[]),B48),0,IF(B48&gt;ROWS(_TradingHistory[]),ROWS(_TradingHistory[]),B48)-B47,1),OFFSET(_TradingHistory[実現損益],ROWS(_TradingHistory[])-IF(B48&gt;ROWS(_TradingHistory[]),ROWS(_TradingHistory[]),B48),0,IF(B48&gt;ROWS(_TradingHistory[]),ROWS(_TradingHistory[]),B48)-B47,1),"&gt;0"),"")</f>
        <v/>
      </c>
      <c r="X48" s="7" t="str">
        <f ca="1">IFERROR(SUMIFS(OFFSET(_TradingHistory[実現損益],ROWS(_TradingHistory[])-IF(B48&gt;ROWS(_TradingHistory[]),ROWS(_TradingHistory[]),B48),0,IF(B48&gt;ROWS(_TradingHistory[]),ROWS(_TradingHistory[]),B48)-B47),OFFSET(_TradingHistory[実現損益],ROWS(_TradingHistory[])-IF(B48&gt;ROWS(_TradingHistory[]),ROWS(_TradingHistory[]),B48),0,IF(B48&gt;ROWS(_TradingHistory[]),ROWS(_TradingHistory[]),B48)-B47,1),"&gt;0"),"")</f>
        <v/>
      </c>
      <c r="Y48" s="14" t="str">
        <f ca="1">IFERROR(COUNTIFS(OFFSET(_TradingHistory[実現損益],ROWS(_TradingHistory[])-IF(B48&gt;ROWS(_TradingHistory[]),ROWS(_TradingHistory[]),B48),0,IF(B48&gt;ROWS(_TradingHistory[]),ROWS(_TradingHistory[]),B48)-B47,1),"&lt;=0"),"")</f>
        <v/>
      </c>
      <c r="Z48" s="8" t="str">
        <f t="shared" ca="1" si="22"/>
        <v/>
      </c>
      <c r="AA48" s="7" t="str">
        <f ca="1">IFERROR(SUMIFS(OFFSET(_TradingHistory[約定数量],ROWS(_TradingHistory[])-IF(B48&gt;ROWS(_TradingHistory[]),ROWS(_TradingHistory[]),B48),0,IF(B48&gt;ROWS(_TradingHistory[]),ROWS(_TradingHistory[]),B48)-B47,1),OFFSET(_TradingHistory[実現損益],ROWS(_TradingHistory[])-IF(B48&gt;ROWS(_TradingHistory[]),ROWS(_TradingHistory[]),B48),0,IF(B48&gt;ROWS(_TradingHistory[]),ROWS(_TradingHistory[]),B48)-B47,1),"&lt;=0"),"")</f>
        <v/>
      </c>
      <c r="AB48" s="42" t="str">
        <f ca="1">IFERROR(SUMIFS(OFFSET(_TradingHistory[実現損益],ROWS(_TradingHistory[])-IF(B48&gt;ROWS(_TradingHistory[]),ROWS(_TradingHistory[]),B48),0,IF(B48&gt;ROWS(_TradingHistory[]),ROWS(_TradingHistory[]),B48)-B47),OFFSET(_TradingHistory[実現損益],ROWS(_TradingHistory[])-IF(B48&gt;ROWS(_TradingHistory[]),ROWS(_TradingHistory[]),B48),0,IF(B48&gt;ROWS(_TradingHistory[]),ROWS(_TradingHistory[]),B48)-B47,1),"&lt;=0"),"")</f>
        <v/>
      </c>
      <c r="AC48" s="41" t="str">
        <f t="shared" ca="1" si="23"/>
        <v/>
      </c>
      <c r="AD48" s="9" t="str">
        <f t="shared" ca="1" si="24"/>
        <v/>
      </c>
      <c r="AE48" s="16" t="str">
        <f t="shared" ca="1" si="25"/>
        <v/>
      </c>
      <c r="AF48" s="7" t="str">
        <f t="shared" ca="1" si="26"/>
        <v/>
      </c>
      <c r="AG48" s="8" t="str">
        <f t="shared" ca="1" si="27"/>
        <v/>
      </c>
      <c r="AH48" s="15" t="str">
        <f t="shared" ca="1" si="28"/>
        <v/>
      </c>
      <c r="AI48" s="9" t="str">
        <f t="shared" ca="1" si="29"/>
        <v/>
      </c>
      <c r="AJ48" s="7" t="str">
        <f t="shared" ca="1" si="30"/>
        <v/>
      </c>
      <c r="AK48" s="8" t="str">
        <f t="shared" ca="1" si="31"/>
        <v/>
      </c>
      <c r="AL48" s="15" t="str">
        <f t="shared" ca="1" si="32"/>
        <v/>
      </c>
      <c r="AM48" s="31" t="str">
        <f t="shared" ca="1" si="33"/>
        <v/>
      </c>
      <c r="AN48" s="32">
        <f t="shared" ca="1" si="63"/>
        <v>0.94876023427165568</v>
      </c>
      <c r="AO48" s="24">
        <f t="shared" ca="1" si="81"/>
        <v>90020</v>
      </c>
      <c r="AP48" s="21">
        <f t="shared" ca="1" si="96"/>
        <v>2.2222222222222223E-2</v>
      </c>
      <c r="AQ48" s="25">
        <f t="shared" ca="1" si="82"/>
        <v>100</v>
      </c>
      <c r="AR48" s="22">
        <f t="shared" ca="1" si="91"/>
        <v>4.9331744716121015</v>
      </c>
      <c r="AS48" s="25">
        <f t="shared" ca="1" si="84"/>
        <v>19304</v>
      </c>
      <c r="AT48" s="24">
        <f t="shared" ca="1" si="85"/>
        <v>95230</v>
      </c>
      <c r="AU48" s="25">
        <f t="shared" ca="1" si="86"/>
        <v>6</v>
      </c>
      <c r="AV48" s="22">
        <f t="shared" ca="1" si="65"/>
        <v>-5.1996007984031936</v>
      </c>
      <c r="AW48" s="25">
        <f t="shared" ca="1" si="87"/>
        <v>1002</v>
      </c>
      <c r="AX48" s="36">
        <f t="shared" ca="1" si="88"/>
        <v>-5210</v>
      </c>
      <c r="AY48" s="35" t="str">
        <f>IF(B48&lt;サマリー!$B$33+100,-BC48/BG48,"")</f>
        <v/>
      </c>
      <c r="AZ48" s="20">
        <f t="shared" ca="1" si="42"/>
        <v>20</v>
      </c>
      <c r="BA48" s="21">
        <f t="shared" ca="1" si="43"/>
        <v>0.83333333333333337</v>
      </c>
      <c r="BB48" s="1">
        <f ca="1">COUNTIFS(OFFSET(_TradingHistory[実現損益],ROWS(_TradingHistory[])-IF(B48&gt;ROWS(_TradingHistory[]),ROWS(_TradingHistory[]),B48),0,IF(B48&gt;ROWS(_TradingHistory[]),ROWS(_TradingHistory[]),B48),1),"&gt;0")</f>
        <v>5</v>
      </c>
      <c r="BC48" s="22">
        <f t="shared" ca="1" si="44"/>
        <v>0.75657894736842102</v>
      </c>
      <c r="BD48" s="1">
        <f ca="1">SUMIFS(OFFSET(_TradingHistory[約定数量],ROWS(_TradingHistory[])-IF(B48&gt;ROWS(_TradingHistory[]),ROWS(_TradingHistory[]),B48),0,IF(B48&gt;ROWS(_TradingHistory[]),ROWS(_TradingHistory[]),B48),1),OFFSET(_TradingHistory[実現損益],ROWS(_TradingHistory[])-IF(B48&gt;ROWS(_TradingHistory[]),ROWS(_TradingHistory[]),B48),0,IF(B48&gt;ROWS(_TradingHistory[]),ROWS(_TradingHistory[]),B48),1),"&gt;0")</f>
        <v>304</v>
      </c>
      <c r="BE48" s="20">
        <f ca="1">SUMIFS(OFFSET(_TradingHistory[実現損益],ROWS(_TradingHistory[])-IF(B48&gt;ROWS(_TradingHistory[]),ROWS(_TradingHistory[]),B48),0,IF(B48&gt;ROWS(_TradingHistory[]),ROWS(_TradingHistory[]),B48)),OFFSET(_TradingHistory[実現損益],ROWS(_TradingHistory[])-IF(B48&gt;ROWS(_TradingHistory[]),ROWS(_TradingHistory[]),B48),0,IF(B48&gt;ROWS(_TradingHistory[]),ROWS(_TradingHistory[]),B48),1),"&gt;0")</f>
        <v>230</v>
      </c>
      <c r="BF48" s="1">
        <f ca="1">COUNTIFS(OFFSET(_TradingHistory[実現損益],ROWS(_TradingHistory[])-IF(B48&gt;ROWS(_TradingHistory[]),ROWS(_TradingHistory[]),B48),0,IF(B48&gt;ROWS(_TradingHistory[]),ROWS(_TradingHistory[]),B48),1),"&lt;=0")</f>
        <v>1</v>
      </c>
      <c r="BG48" s="22">
        <f t="shared" ca="1" si="45"/>
        <v>-105</v>
      </c>
      <c r="BH48" s="23">
        <f ca="1">SUMIFS(OFFSET(_TradingHistory[約定数量],ROWS(_TradingHistory[])-IF(B48&gt;ROWS(_TradingHistory[]),ROWS(_TradingHistory[]),B48),0,IF(B48&gt;ROWS(_TradingHistory[]),ROWS(_TradingHistory[]),B48),1),OFFSET(_TradingHistory[実現損益],ROWS(_TradingHistory[])-IF(B48&gt;ROWS(_TradingHistory[]),ROWS(_TradingHistory[]),B48),0,IF(B48&gt;ROWS(_TradingHistory[]),ROWS(_TradingHistory[]),B48),1),"&lt;=0")</f>
        <v>2</v>
      </c>
      <c r="BI48" s="37">
        <f ca="1">SUMIFS(OFFSET(_TradingHistory[実現損益],ROWS(_TradingHistory[])-IF(B48&gt;ROWS(_TradingHistory[]),ROWS(_TradingHistory[]),B48),0,IF(B48&gt;ROWS(_TradingHistory[]),ROWS(_TradingHistory[]),B48)),OFFSET(_TradingHistory[実現損益],ROWS(_TradingHistory[])-IF(B48&gt;ROWS(_TradingHistory[]),ROWS(_TradingHistory[]),B48),0,IF(B48&gt;ROWS(_TradingHistory[]),ROWS(_TradingHistory[]),B48),1),"&lt;=0")</f>
        <v>-210</v>
      </c>
      <c r="BJ48" s="35" t="str">
        <f t="shared" si="66"/>
        <v/>
      </c>
      <c r="BK48" s="20" t="str">
        <f t="shared" si="67"/>
        <v/>
      </c>
      <c r="BL48" s="21" t="str">
        <f t="shared" si="68"/>
        <v/>
      </c>
      <c r="BM48" s="23" t="str">
        <f t="shared" si="69"/>
        <v/>
      </c>
      <c r="BN48" s="22" t="str">
        <f t="shared" si="70"/>
        <v/>
      </c>
      <c r="BO48" s="25" t="str">
        <f t="shared" si="71"/>
        <v/>
      </c>
      <c r="BP48" s="20" t="str">
        <f t="shared" si="72"/>
        <v/>
      </c>
      <c r="BQ48" s="23" t="str">
        <f t="shared" si="73"/>
        <v/>
      </c>
      <c r="BR48" s="22" t="str">
        <f t="shared" si="74"/>
        <v/>
      </c>
      <c r="BS48" s="23" t="str">
        <f t="shared" si="75"/>
        <v/>
      </c>
      <c r="BT48" s="20" t="str">
        <f t="shared" si="76"/>
        <v/>
      </c>
    </row>
    <row r="49" spans="1:72" x14ac:dyDescent="0.4">
      <c r="A49" s="2" cm="1">
        <f t="array" ref="A49">IF(ROWS(_TradingHistory[])&gt;B49,INDEX(_TradingHistory[約定日],ROWS(_TradingHistory[])-B49,0),WORKDAY(A48,10))</f>
        <v>46332</v>
      </c>
      <c r="B49">
        <v>4600</v>
      </c>
      <c r="C49" s="17">
        <v>0.95</v>
      </c>
      <c r="D49">
        <v>200</v>
      </c>
      <c r="E49">
        <v>5</v>
      </c>
      <c r="F49">
        <v>5</v>
      </c>
      <c r="G49" s="8">
        <f t="shared" si="57"/>
        <v>1</v>
      </c>
      <c r="H49" s="9">
        <f t="shared" si="89"/>
        <v>90000</v>
      </c>
      <c r="I49" s="10">
        <f t="shared" si="58"/>
        <v>0.95</v>
      </c>
      <c r="J49" s="7">
        <f t="shared" si="59"/>
        <v>95</v>
      </c>
      <c r="K49" s="8">
        <f t="shared" si="90"/>
        <v>5</v>
      </c>
      <c r="L49" s="11">
        <f t="shared" si="92"/>
        <v>19000</v>
      </c>
      <c r="M49" s="12">
        <f t="shared" si="93"/>
        <v>95000</v>
      </c>
      <c r="N49" s="7">
        <f t="shared" si="60"/>
        <v>5</v>
      </c>
      <c r="O49" s="8">
        <f t="shared" si="61"/>
        <v>-5</v>
      </c>
      <c r="P49" s="11">
        <f t="shared" si="94"/>
        <v>1000</v>
      </c>
      <c r="Q49" s="40">
        <f t="shared" si="95"/>
        <v>-5000</v>
      </c>
      <c r="R49" s="41" t="str">
        <f t="shared" ca="1" si="19"/>
        <v/>
      </c>
      <c r="S49" s="12" t="str">
        <f t="shared" ca="1" si="20"/>
        <v/>
      </c>
      <c r="T49" s="13" t="str">
        <f t="shared" ca="1" si="62"/>
        <v/>
      </c>
      <c r="U49" s="7" t="str">
        <f ca="1">IFERROR(COUNTIFS(OFFSET(_TradingHistory[実現損益],ROWS(_TradingHistory[])-IF(B49&gt;ROWS(_TradingHistory[]),ROWS(_TradingHistory[]),B49),0,IF(B49&gt;ROWS(_TradingHistory[]),ROWS(_TradingHistory[]),B49)-B48,1),"&gt;0"),"")</f>
        <v/>
      </c>
      <c r="V49" s="8" t="str">
        <f t="shared" ca="1" si="21"/>
        <v/>
      </c>
      <c r="W49" s="7" t="str">
        <f ca="1">IFERROR(SUMIFS(OFFSET(_TradingHistory[約定数量],ROWS(_TradingHistory[])-IF(B49&gt;ROWS(_TradingHistory[]),ROWS(_TradingHistory[]),B49),0,IF(B49&gt;ROWS(_TradingHistory[]),ROWS(_TradingHistory[]),B49)-B48,1),OFFSET(_TradingHistory[実現損益],ROWS(_TradingHistory[])-IF(B49&gt;ROWS(_TradingHistory[]),ROWS(_TradingHistory[]),B49),0,IF(B49&gt;ROWS(_TradingHistory[]),ROWS(_TradingHistory[]),B49)-B48,1),"&gt;0"),"")</f>
        <v/>
      </c>
      <c r="X49" s="7" t="str">
        <f ca="1">IFERROR(SUMIFS(OFFSET(_TradingHistory[実現損益],ROWS(_TradingHistory[])-IF(B49&gt;ROWS(_TradingHistory[]),ROWS(_TradingHistory[]),B49),0,IF(B49&gt;ROWS(_TradingHistory[]),ROWS(_TradingHistory[]),B49)-B48),OFFSET(_TradingHistory[実現損益],ROWS(_TradingHistory[])-IF(B49&gt;ROWS(_TradingHistory[]),ROWS(_TradingHistory[]),B49),0,IF(B49&gt;ROWS(_TradingHistory[]),ROWS(_TradingHistory[]),B49)-B48,1),"&gt;0"),"")</f>
        <v/>
      </c>
      <c r="Y49" s="14" t="str">
        <f ca="1">IFERROR(COUNTIFS(OFFSET(_TradingHistory[実現損益],ROWS(_TradingHistory[])-IF(B49&gt;ROWS(_TradingHistory[]),ROWS(_TradingHistory[]),B49),0,IF(B49&gt;ROWS(_TradingHistory[]),ROWS(_TradingHistory[]),B49)-B48,1),"&lt;=0"),"")</f>
        <v/>
      </c>
      <c r="Z49" s="8" t="str">
        <f t="shared" ca="1" si="22"/>
        <v/>
      </c>
      <c r="AA49" s="7" t="str">
        <f ca="1">IFERROR(SUMIFS(OFFSET(_TradingHistory[約定数量],ROWS(_TradingHistory[])-IF(B49&gt;ROWS(_TradingHistory[]),ROWS(_TradingHistory[]),B49),0,IF(B49&gt;ROWS(_TradingHistory[]),ROWS(_TradingHistory[]),B49)-B48,1),OFFSET(_TradingHistory[実現損益],ROWS(_TradingHistory[])-IF(B49&gt;ROWS(_TradingHistory[]),ROWS(_TradingHistory[]),B49),0,IF(B49&gt;ROWS(_TradingHistory[]),ROWS(_TradingHistory[]),B49)-B48,1),"&lt;=0"),"")</f>
        <v/>
      </c>
      <c r="AB49" s="42" t="str">
        <f ca="1">IFERROR(SUMIFS(OFFSET(_TradingHistory[実現損益],ROWS(_TradingHistory[])-IF(B49&gt;ROWS(_TradingHistory[]),ROWS(_TradingHistory[]),B49),0,IF(B49&gt;ROWS(_TradingHistory[]),ROWS(_TradingHistory[]),B49)-B48),OFFSET(_TradingHistory[実現損益],ROWS(_TradingHistory[])-IF(B49&gt;ROWS(_TradingHistory[]),ROWS(_TradingHistory[]),B49),0,IF(B49&gt;ROWS(_TradingHistory[]),ROWS(_TradingHistory[]),B49)-B48,1),"&lt;=0"),"")</f>
        <v/>
      </c>
      <c r="AC49" s="41" t="str">
        <f t="shared" ca="1" si="23"/>
        <v/>
      </c>
      <c r="AD49" s="9" t="str">
        <f t="shared" ca="1" si="24"/>
        <v/>
      </c>
      <c r="AE49" s="16" t="str">
        <f t="shared" ca="1" si="25"/>
        <v/>
      </c>
      <c r="AF49" s="7" t="str">
        <f t="shared" ca="1" si="26"/>
        <v/>
      </c>
      <c r="AG49" s="8" t="str">
        <f t="shared" ca="1" si="27"/>
        <v/>
      </c>
      <c r="AH49" s="15" t="str">
        <f t="shared" ca="1" si="28"/>
        <v/>
      </c>
      <c r="AI49" s="9" t="str">
        <f t="shared" ca="1" si="29"/>
        <v/>
      </c>
      <c r="AJ49" s="7" t="str">
        <f t="shared" ca="1" si="30"/>
        <v/>
      </c>
      <c r="AK49" s="8" t="str">
        <f t="shared" ca="1" si="31"/>
        <v/>
      </c>
      <c r="AL49" s="15" t="str">
        <f t="shared" ca="1" si="32"/>
        <v/>
      </c>
      <c r="AM49" s="31" t="str">
        <f t="shared" ca="1" si="33"/>
        <v/>
      </c>
      <c r="AN49" s="32">
        <f t="shared" ca="1" si="63"/>
        <v>0.94876023427165568</v>
      </c>
      <c r="AO49" s="24">
        <f t="shared" ca="1" si="81"/>
        <v>90020</v>
      </c>
      <c r="AP49" s="21">
        <f t="shared" ca="1" si="96"/>
        <v>2.1739130434782608E-2</v>
      </c>
      <c r="AQ49" s="25">
        <f t="shared" ca="1" si="82"/>
        <v>100</v>
      </c>
      <c r="AR49" s="22">
        <f t="shared" ca="1" si="91"/>
        <v>4.9331744716121015</v>
      </c>
      <c r="AS49" s="25">
        <f t="shared" ca="1" si="84"/>
        <v>19304</v>
      </c>
      <c r="AT49" s="24">
        <f t="shared" ca="1" si="85"/>
        <v>95230</v>
      </c>
      <c r="AU49" s="25">
        <f t="shared" ca="1" si="86"/>
        <v>6</v>
      </c>
      <c r="AV49" s="22">
        <f t="shared" ca="1" si="65"/>
        <v>-5.1996007984031936</v>
      </c>
      <c r="AW49" s="25">
        <f t="shared" ca="1" si="87"/>
        <v>1002</v>
      </c>
      <c r="AX49" s="36">
        <f t="shared" ca="1" si="88"/>
        <v>-5210</v>
      </c>
      <c r="AY49" s="35" t="str">
        <f>IF(B49&lt;サマリー!$B$33+100,-BC49/BG49,"")</f>
        <v/>
      </c>
      <c r="AZ49" s="20">
        <f t="shared" ca="1" si="42"/>
        <v>20</v>
      </c>
      <c r="BA49" s="21">
        <f t="shared" ca="1" si="43"/>
        <v>0.83333333333333337</v>
      </c>
      <c r="BB49" s="1">
        <f ca="1">COUNTIFS(OFFSET(_TradingHistory[実現損益],ROWS(_TradingHistory[])-IF(B49&gt;ROWS(_TradingHistory[]),ROWS(_TradingHistory[]),B49),0,IF(B49&gt;ROWS(_TradingHistory[]),ROWS(_TradingHistory[]),B49),1),"&gt;0")</f>
        <v>5</v>
      </c>
      <c r="BC49" s="22">
        <f t="shared" ca="1" si="44"/>
        <v>0.75657894736842102</v>
      </c>
      <c r="BD49" s="1">
        <f ca="1">SUMIFS(OFFSET(_TradingHistory[約定数量],ROWS(_TradingHistory[])-IF(B49&gt;ROWS(_TradingHistory[]),ROWS(_TradingHistory[]),B49),0,IF(B49&gt;ROWS(_TradingHistory[]),ROWS(_TradingHistory[]),B49),1),OFFSET(_TradingHistory[実現損益],ROWS(_TradingHistory[])-IF(B49&gt;ROWS(_TradingHistory[]),ROWS(_TradingHistory[]),B49),0,IF(B49&gt;ROWS(_TradingHistory[]),ROWS(_TradingHistory[]),B49),1),"&gt;0")</f>
        <v>304</v>
      </c>
      <c r="BE49" s="20">
        <f ca="1">SUMIFS(OFFSET(_TradingHistory[実現損益],ROWS(_TradingHistory[])-IF(B49&gt;ROWS(_TradingHistory[]),ROWS(_TradingHistory[]),B49),0,IF(B49&gt;ROWS(_TradingHistory[]),ROWS(_TradingHistory[]),B49)),OFFSET(_TradingHistory[実現損益],ROWS(_TradingHistory[])-IF(B49&gt;ROWS(_TradingHistory[]),ROWS(_TradingHistory[]),B49),0,IF(B49&gt;ROWS(_TradingHistory[]),ROWS(_TradingHistory[]),B49),1),"&gt;0")</f>
        <v>230</v>
      </c>
      <c r="BF49" s="1">
        <f ca="1">COUNTIFS(OFFSET(_TradingHistory[実現損益],ROWS(_TradingHistory[])-IF(B49&gt;ROWS(_TradingHistory[]),ROWS(_TradingHistory[]),B49),0,IF(B49&gt;ROWS(_TradingHistory[]),ROWS(_TradingHistory[]),B49),1),"&lt;=0")</f>
        <v>1</v>
      </c>
      <c r="BG49" s="22">
        <f t="shared" ca="1" si="45"/>
        <v>-105</v>
      </c>
      <c r="BH49" s="23">
        <f ca="1">SUMIFS(OFFSET(_TradingHistory[約定数量],ROWS(_TradingHistory[])-IF(B49&gt;ROWS(_TradingHistory[]),ROWS(_TradingHistory[]),B49),0,IF(B49&gt;ROWS(_TradingHistory[]),ROWS(_TradingHistory[]),B49),1),OFFSET(_TradingHistory[実現損益],ROWS(_TradingHistory[])-IF(B49&gt;ROWS(_TradingHistory[]),ROWS(_TradingHistory[]),B49),0,IF(B49&gt;ROWS(_TradingHistory[]),ROWS(_TradingHistory[]),B49),1),"&lt;=0")</f>
        <v>2</v>
      </c>
      <c r="BI49" s="37">
        <f ca="1">SUMIFS(OFFSET(_TradingHistory[実現損益],ROWS(_TradingHistory[])-IF(B49&gt;ROWS(_TradingHistory[]),ROWS(_TradingHistory[]),B49),0,IF(B49&gt;ROWS(_TradingHistory[]),ROWS(_TradingHistory[]),B49)),OFFSET(_TradingHistory[実現損益],ROWS(_TradingHistory[])-IF(B49&gt;ROWS(_TradingHistory[]),ROWS(_TradingHistory[]),B49),0,IF(B49&gt;ROWS(_TradingHistory[]),ROWS(_TradingHistory[]),B49),1),"&lt;=0")</f>
        <v>-210</v>
      </c>
      <c r="BJ49" s="35" t="str">
        <f t="shared" si="66"/>
        <v/>
      </c>
      <c r="BK49" s="20" t="str">
        <f t="shared" si="67"/>
        <v/>
      </c>
      <c r="BL49" s="21" t="str">
        <f t="shared" si="68"/>
        <v/>
      </c>
      <c r="BM49" s="23" t="str">
        <f t="shared" si="69"/>
        <v/>
      </c>
      <c r="BN49" s="22" t="str">
        <f t="shared" si="70"/>
        <v/>
      </c>
      <c r="BO49" s="25" t="str">
        <f t="shared" si="71"/>
        <v/>
      </c>
      <c r="BP49" s="20" t="str">
        <f t="shared" si="72"/>
        <v/>
      </c>
      <c r="BQ49" s="23" t="str">
        <f t="shared" si="73"/>
        <v/>
      </c>
      <c r="BR49" s="22" t="str">
        <f t="shared" si="74"/>
        <v/>
      </c>
      <c r="BS49" s="23" t="str">
        <f t="shared" si="75"/>
        <v/>
      </c>
      <c r="BT49" s="20" t="str">
        <f t="shared" si="76"/>
        <v/>
      </c>
    </row>
    <row r="50" spans="1:72" x14ac:dyDescent="0.4">
      <c r="A50" s="2" cm="1">
        <f t="array" ref="A50">IF(ROWS(_TradingHistory[])&gt;B50,INDEX(_TradingHistory[約定日],ROWS(_TradingHistory[])-B50,0),WORKDAY(A49,10))</f>
        <v>46346</v>
      </c>
      <c r="B50">
        <v>4700</v>
      </c>
      <c r="C50" s="17">
        <v>0.95</v>
      </c>
      <c r="D50">
        <v>200</v>
      </c>
      <c r="E50">
        <v>5</v>
      </c>
      <c r="F50">
        <v>5</v>
      </c>
      <c r="G50" s="8">
        <f t="shared" si="57"/>
        <v>1</v>
      </c>
      <c r="H50" s="9">
        <f t="shared" si="89"/>
        <v>90000</v>
      </c>
      <c r="I50" s="10">
        <f t="shared" si="58"/>
        <v>0.95</v>
      </c>
      <c r="J50" s="7">
        <f t="shared" si="59"/>
        <v>95</v>
      </c>
      <c r="K50" s="8">
        <f t="shared" si="90"/>
        <v>5</v>
      </c>
      <c r="L50" s="11">
        <f t="shared" si="92"/>
        <v>19000</v>
      </c>
      <c r="M50" s="12">
        <f t="shared" si="93"/>
        <v>95000</v>
      </c>
      <c r="N50" s="7">
        <f t="shared" si="60"/>
        <v>5</v>
      </c>
      <c r="O50" s="8">
        <f t="shared" si="61"/>
        <v>-5</v>
      </c>
      <c r="P50" s="11">
        <f t="shared" si="94"/>
        <v>1000</v>
      </c>
      <c r="Q50" s="40">
        <f t="shared" si="95"/>
        <v>-5000</v>
      </c>
      <c r="R50" s="41" t="str">
        <f t="shared" ca="1" si="19"/>
        <v/>
      </c>
      <c r="S50" s="12" t="str">
        <f t="shared" ca="1" si="20"/>
        <v/>
      </c>
      <c r="T50" s="13" t="str">
        <f t="shared" ca="1" si="62"/>
        <v/>
      </c>
      <c r="U50" s="7" t="str">
        <f ca="1">IFERROR(COUNTIFS(OFFSET(_TradingHistory[実現損益],ROWS(_TradingHistory[])-IF(B50&gt;ROWS(_TradingHistory[]),ROWS(_TradingHistory[]),B50),0,IF(B50&gt;ROWS(_TradingHistory[]),ROWS(_TradingHistory[]),B50)-B49,1),"&gt;0"),"")</f>
        <v/>
      </c>
      <c r="V50" s="8" t="str">
        <f t="shared" ca="1" si="21"/>
        <v/>
      </c>
      <c r="W50" s="7" t="str">
        <f ca="1">IFERROR(SUMIFS(OFFSET(_TradingHistory[約定数量],ROWS(_TradingHistory[])-IF(B50&gt;ROWS(_TradingHistory[]),ROWS(_TradingHistory[]),B50),0,IF(B50&gt;ROWS(_TradingHistory[]),ROWS(_TradingHistory[]),B50)-B49,1),OFFSET(_TradingHistory[実現損益],ROWS(_TradingHistory[])-IF(B50&gt;ROWS(_TradingHistory[]),ROWS(_TradingHistory[]),B50),0,IF(B50&gt;ROWS(_TradingHistory[]),ROWS(_TradingHistory[]),B50)-B49,1),"&gt;0"),"")</f>
        <v/>
      </c>
      <c r="X50" s="7" t="str">
        <f ca="1">IFERROR(SUMIFS(OFFSET(_TradingHistory[実現損益],ROWS(_TradingHistory[])-IF(B50&gt;ROWS(_TradingHistory[]),ROWS(_TradingHistory[]),B50),0,IF(B50&gt;ROWS(_TradingHistory[]),ROWS(_TradingHistory[]),B50)-B49),OFFSET(_TradingHistory[実現損益],ROWS(_TradingHistory[])-IF(B50&gt;ROWS(_TradingHistory[]),ROWS(_TradingHistory[]),B50),0,IF(B50&gt;ROWS(_TradingHistory[]),ROWS(_TradingHistory[]),B50)-B49,1),"&gt;0"),"")</f>
        <v/>
      </c>
      <c r="Y50" s="14" t="str">
        <f ca="1">IFERROR(COUNTIFS(OFFSET(_TradingHistory[実現損益],ROWS(_TradingHistory[])-IF(B50&gt;ROWS(_TradingHistory[]),ROWS(_TradingHistory[]),B50),0,IF(B50&gt;ROWS(_TradingHistory[]),ROWS(_TradingHistory[]),B50)-B49,1),"&lt;=0"),"")</f>
        <v/>
      </c>
      <c r="Z50" s="8" t="str">
        <f t="shared" ca="1" si="22"/>
        <v/>
      </c>
      <c r="AA50" s="7" t="str">
        <f ca="1">IFERROR(SUMIFS(OFFSET(_TradingHistory[約定数量],ROWS(_TradingHistory[])-IF(B50&gt;ROWS(_TradingHistory[]),ROWS(_TradingHistory[]),B50),0,IF(B50&gt;ROWS(_TradingHistory[]),ROWS(_TradingHistory[]),B50)-B49,1),OFFSET(_TradingHistory[実現損益],ROWS(_TradingHistory[])-IF(B50&gt;ROWS(_TradingHistory[]),ROWS(_TradingHistory[]),B50),0,IF(B50&gt;ROWS(_TradingHistory[]),ROWS(_TradingHistory[]),B50)-B49,1),"&lt;=0"),"")</f>
        <v/>
      </c>
      <c r="AB50" s="42" t="str">
        <f ca="1">IFERROR(SUMIFS(OFFSET(_TradingHistory[実現損益],ROWS(_TradingHistory[])-IF(B50&gt;ROWS(_TradingHistory[]),ROWS(_TradingHistory[]),B50),0,IF(B50&gt;ROWS(_TradingHistory[]),ROWS(_TradingHistory[]),B50)-B49),OFFSET(_TradingHistory[実現損益],ROWS(_TradingHistory[])-IF(B50&gt;ROWS(_TradingHistory[]),ROWS(_TradingHistory[]),B50),0,IF(B50&gt;ROWS(_TradingHistory[]),ROWS(_TradingHistory[]),B50)-B49,1),"&lt;=0"),"")</f>
        <v/>
      </c>
      <c r="AC50" s="41" t="str">
        <f t="shared" ca="1" si="23"/>
        <v/>
      </c>
      <c r="AD50" s="9" t="str">
        <f t="shared" ca="1" si="24"/>
        <v/>
      </c>
      <c r="AE50" s="16" t="str">
        <f t="shared" ca="1" si="25"/>
        <v/>
      </c>
      <c r="AF50" s="7" t="str">
        <f t="shared" ca="1" si="26"/>
        <v/>
      </c>
      <c r="AG50" s="8" t="str">
        <f t="shared" ca="1" si="27"/>
        <v/>
      </c>
      <c r="AH50" s="15" t="str">
        <f t="shared" ca="1" si="28"/>
        <v/>
      </c>
      <c r="AI50" s="9" t="str">
        <f t="shared" ca="1" si="29"/>
        <v/>
      </c>
      <c r="AJ50" s="7" t="str">
        <f t="shared" ca="1" si="30"/>
        <v/>
      </c>
      <c r="AK50" s="8" t="str">
        <f t="shared" ca="1" si="31"/>
        <v/>
      </c>
      <c r="AL50" s="15" t="str">
        <f t="shared" ca="1" si="32"/>
        <v/>
      </c>
      <c r="AM50" s="31" t="str">
        <f t="shared" ca="1" si="33"/>
        <v/>
      </c>
      <c r="AN50" s="32">
        <f t="shared" ca="1" si="63"/>
        <v>0.94876023427165568</v>
      </c>
      <c r="AO50" s="24">
        <f t="shared" ca="1" si="81"/>
        <v>90020</v>
      </c>
      <c r="AP50" s="21">
        <f t="shared" ca="1" si="96"/>
        <v>2.1276595744680851E-2</v>
      </c>
      <c r="AQ50" s="25">
        <f t="shared" ca="1" si="82"/>
        <v>100</v>
      </c>
      <c r="AR50" s="22">
        <f t="shared" ca="1" si="91"/>
        <v>4.9331744716121015</v>
      </c>
      <c r="AS50" s="25">
        <f t="shared" ca="1" si="84"/>
        <v>19304</v>
      </c>
      <c r="AT50" s="24">
        <f t="shared" ca="1" si="85"/>
        <v>95230</v>
      </c>
      <c r="AU50" s="25">
        <f t="shared" ca="1" si="86"/>
        <v>6</v>
      </c>
      <c r="AV50" s="22">
        <f t="shared" ca="1" si="65"/>
        <v>-5.1996007984031936</v>
      </c>
      <c r="AW50" s="25">
        <f t="shared" ca="1" si="87"/>
        <v>1002</v>
      </c>
      <c r="AX50" s="36">
        <f t="shared" ca="1" si="88"/>
        <v>-5210</v>
      </c>
      <c r="AY50" s="35" t="str">
        <f>IF(B50&lt;サマリー!$B$33+100,-BC50/BG50,"")</f>
        <v/>
      </c>
      <c r="AZ50" s="20">
        <f t="shared" ca="1" si="42"/>
        <v>20</v>
      </c>
      <c r="BA50" s="21">
        <f t="shared" ca="1" si="43"/>
        <v>0.83333333333333337</v>
      </c>
      <c r="BB50" s="1">
        <f ca="1">COUNTIFS(OFFSET(_TradingHistory[実現損益],ROWS(_TradingHistory[])-IF(B50&gt;ROWS(_TradingHistory[]),ROWS(_TradingHistory[]),B50),0,IF(B50&gt;ROWS(_TradingHistory[]),ROWS(_TradingHistory[]),B50),1),"&gt;0")</f>
        <v>5</v>
      </c>
      <c r="BC50" s="22">
        <f t="shared" ca="1" si="44"/>
        <v>0.75657894736842102</v>
      </c>
      <c r="BD50" s="1">
        <f ca="1">SUMIFS(OFFSET(_TradingHistory[約定数量],ROWS(_TradingHistory[])-IF(B50&gt;ROWS(_TradingHistory[]),ROWS(_TradingHistory[]),B50),0,IF(B50&gt;ROWS(_TradingHistory[]),ROWS(_TradingHistory[]),B50),1),OFFSET(_TradingHistory[実現損益],ROWS(_TradingHistory[])-IF(B50&gt;ROWS(_TradingHistory[]),ROWS(_TradingHistory[]),B50),0,IF(B50&gt;ROWS(_TradingHistory[]),ROWS(_TradingHistory[]),B50),1),"&gt;0")</f>
        <v>304</v>
      </c>
      <c r="BE50" s="20">
        <f ca="1">SUMIFS(OFFSET(_TradingHistory[実現損益],ROWS(_TradingHistory[])-IF(B50&gt;ROWS(_TradingHistory[]),ROWS(_TradingHistory[]),B50),0,IF(B50&gt;ROWS(_TradingHistory[]),ROWS(_TradingHistory[]),B50)),OFFSET(_TradingHistory[実現損益],ROWS(_TradingHistory[])-IF(B50&gt;ROWS(_TradingHistory[]),ROWS(_TradingHistory[]),B50),0,IF(B50&gt;ROWS(_TradingHistory[]),ROWS(_TradingHistory[]),B50),1),"&gt;0")</f>
        <v>230</v>
      </c>
      <c r="BF50" s="1">
        <f ca="1">COUNTIFS(OFFSET(_TradingHistory[実現損益],ROWS(_TradingHistory[])-IF(B50&gt;ROWS(_TradingHistory[]),ROWS(_TradingHistory[]),B50),0,IF(B50&gt;ROWS(_TradingHistory[]),ROWS(_TradingHistory[]),B50),1),"&lt;=0")</f>
        <v>1</v>
      </c>
      <c r="BG50" s="22">
        <f t="shared" ca="1" si="45"/>
        <v>-105</v>
      </c>
      <c r="BH50" s="23">
        <f ca="1">SUMIFS(OFFSET(_TradingHistory[約定数量],ROWS(_TradingHistory[])-IF(B50&gt;ROWS(_TradingHistory[]),ROWS(_TradingHistory[]),B50),0,IF(B50&gt;ROWS(_TradingHistory[]),ROWS(_TradingHistory[]),B50),1),OFFSET(_TradingHistory[実現損益],ROWS(_TradingHistory[])-IF(B50&gt;ROWS(_TradingHistory[]),ROWS(_TradingHistory[]),B50),0,IF(B50&gt;ROWS(_TradingHistory[]),ROWS(_TradingHistory[]),B50),1),"&lt;=0")</f>
        <v>2</v>
      </c>
      <c r="BI50" s="37">
        <f ca="1">SUMIFS(OFFSET(_TradingHistory[実現損益],ROWS(_TradingHistory[])-IF(B50&gt;ROWS(_TradingHistory[]),ROWS(_TradingHistory[]),B50),0,IF(B50&gt;ROWS(_TradingHistory[]),ROWS(_TradingHistory[]),B50)),OFFSET(_TradingHistory[実現損益],ROWS(_TradingHistory[])-IF(B50&gt;ROWS(_TradingHistory[]),ROWS(_TradingHistory[]),B50),0,IF(B50&gt;ROWS(_TradingHistory[]),ROWS(_TradingHistory[]),B50),1),"&lt;=0")</f>
        <v>-210</v>
      </c>
      <c r="BJ50" s="35" t="str">
        <f t="shared" si="66"/>
        <v/>
      </c>
      <c r="BK50" s="20" t="str">
        <f t="shared" si="67"/>
        <v/>
      </c>
      <c r="BL50" s="21" t="str">
        <f t="shared" si="68"/>
        <v/>
      </c>
      <c r="BM50" s="23" t="str">
        <f t="shared" si="69"/>
        <v/>
      </c>
      <c r="BN50" s="22" t="str">
        <f t="shared" si="70"/>
        <v/>
      </c>
      <c r="BO50" s="25" t="str">
        <f t="shared" si="71"/>
        <v/>
      </c>
      <c r="BP50" s="20" t="str">
        <f t="shared" si="72"/>
        <v/>
      </c>
      <c r="BQ50" s="23" t="str">
        <f t="shared" si="73"/>
        <v/>
      </c>
      <c r="BR50" s="22" t="str">
        <f t="shared" si="74"/>
        <v/>
      </c>
      <c r="BS50" s="23" t="str">
        <f t="shared" si="75"/>
        <v/>
      </c>
      <c r="BT50" s="20" t="str">
        <f t="shared" si="76"/>
        <v/>
      </c>
    </row>
    <row r="51" spans="1:72" x14ac:dyDescent="0.4">
      <c r="A51" s="2" cm="1">
        <f t="array" ref="A51">IF(ROWS(_TradingHistory[])&gt;B51,INDEX(_TradingHistory[約定日],ROWS(_TradingHistory[])-B51,0),WORKDAY(A50,10))</f>
        <v>46360</v>
      </c>
      <c r="B51">
        <v>4800</v>
      </c>
      <c r="C51" s="17">
        <v>0.95</v>
      </c>
      <c r="D51">
        <v>200</v>
      </c>
      <c r="E51">
        <v>5</v>
      </c>
      <c r="F51">
        <v>5</v>
      </c>
      <c r="G51" s="8">
        <f t="shared" si="57"/>
        <v>1</v>
      </c>
      <c r="H51" s="9">
        <f t="shared" si="89"/>
        <v>90000</v>
      </c>
      <c r="I51" s="10">
        <f t="shared" si="58"/>
        <v>0.95</v>
      </c>
      <c r="J51" s="7">
        <f t="shared" si="59"/>
        <v>95</v>
      </c>
      <c r="K51" s="8">
        <f t="shared" si="90"/>
        <v>5</v>
      </c>
      <c r="L51" s="11">
        <f t="shared" si="92"/>
        <v>19000</v>
      </c>
      <c r="M51" s="12">
        <f t="shared" si="93"/>
        <v>95000</v>
      </c>
      <c r="N51" s="7">
        <f t="shared" si="60"/>
        <v>5</v>
      </c>
      <c r="O51" s="8">
        <f t="shared" si="61"/>
        <v>-5</v>
      </c>
      <c r="P51" s="11">
        <f t="shared" si="94"/>
        <v>1000</v>
      </c>
      <c r="Q51" s="40">
        <f t="shared" si="95"/>
        <v>-5000</v>
      </c>
      <c r="R51" s="41" t="str">
        <f t="shared" ca="1" si="19"/>
        <v/>
      </c>
      <c r="S51" s="12" t="str">
        <f t="shared" ca="1" si="20"/>
        <v/>
      </c>
      <c r="T51" s="13" t="str">
        <f t="shared" ca="1" si="62"/>
        <v/>
      </c>
      <c r="U51" s="7" t="str">
        <f ca="1">IFERROR(COUNTIFS(OFFSET(_TradingHistory[実現損益],ROWS(_TradingHistory[])-IF(B51&gt;ROWS(_TradingHistory[]),ROWS(_TradingHistory[]),B51),0,IF(B51&gt;ROWS(_TradingHistory[]),ROWS(_TradingHistory[]),B51)-B50,1),"&gt;0"),"")</f>
        <v/>
      </c>
      <c r="V51" s="8" t="str">
        <f t="shared" ca="1" si="21"/>
        <v/>
      </c>
      <c r="W51" s="7" t="str">
        <f ca="1">IFERROR(SUMIFS(OFFSET(_TradingHistory[約定数量],ROWS(_TradingHistory[])-IF(B51&gt;ROWS(_TradingHistory[]),ROWS(_TradingHistory[]),B51),0,IF(B51&gt;ROWS(_TradingHistory[]),ROWS(_TradingHistory[]),B51)-B50,1),OFFSET(_TradingHistory[実現損益],ROWS(_TradingHistory[])-IF(B51&gt;ROWS(_TradingHistory[]),ROWS(_TradingHistory[]),B51),0,IF(B51&gt;ROWS(_TradingHistory[]),ROWS(_TradingHistory[]),B51)-B50,1),"&gt;0"),"")</f>
        <v/>
      </c>
      <c r="X51" s="7" t="str">
        <f ca="1">IFERROR(SUMIFS(OFFSET(_TradingHistory[実現損益],ROWS(_TradingHistory[])-IF(B51&gt;ROWS(_TradingHistory[]),ROWS(_TradingHistory[]),B51),0,IF(B51&gt;ROWS(_TradingHistory[]),ROWS(_TradingHistory[]),B51)-B50),OFFSET(_TradingHistory[実現損益],ROWS(_TradingHistory[])-IF(B51&gt;ROWS(_TradingHistory[]),ROWS(_TradingHistory[]),B51),0,IF(B51&gt;ROWS(_TradingHistory[]),ROWS(_TradingHistory[]),B51)-B50,1),"&gt;0"),"")</f>
        <v/>
      </c>
      <c r="Y51" s="14" t="str">
        <f ca="1">IFERROR(COUNTIFS(OFFSET(_TradingHistory[実現損益],ROWS(_TradingHistory[])-IF(B51&gt;ROWS(_TradingHistory[]),ROWS(_TradingHistory[]),B51),0,IF(B51&gt;ROWS(_TradingHistory[]),ROWS(_TradingHistory[]),B51)-B50,1),"&lt;=0"),"")</f>
        <v/>
      </c>
      <c r="Z51" s="8" t="str">
        <f t="shared" ca="1" si="22"/>
        <v/>
      </c>
      <c r="AA51" s="7" t="str">
        <f ca="1">IFERROR(SUMIFS(OFFSET(_TradingHistory[約定数量],ROWS(_TradingHistory[])-IF(B51&gt;ROWS(_TradingHistory[]),ROWS(_TradingHistory[]),B51),0,IF(B51&gt;ROWS(_TradingHistory[]),ROWS(_TradingHistory[]),B51)-B50,1),OFFSET(_TradingHistory[実現損益],ROWS(_TradingHistory[])-IF(B51&gt;ROWS(_TradingHistory[]),ROWS(_TradingHistory[]),B51),0,IF(B51&gt;ROWS(_TradingHistory[]),ROWS(_TradingHistory[]),B51)-B50,1),"&lt;=0"),"")</f>
        <v/>
      </c>
      <c r="AB51" s="42" t="str">
        <f ca="1">IFERROR(SUMIFS(OFFSET(_TradingHistory[実現損益],ROWS(_TradingHistory[])-IF(B51&gt;ROWS(_TradingHistory[]),ROWS(_TradingHistory[]),B51),0,IF(B51&gt;ROWS(_TradingHistory[]),ROWS(_TradingHistory[]),B51)-B50),OFFSET(_TradingHistory[実現損益],ROWS(_TradingHistory[])-IF(B51&gt;ROWS(_TradingHistory[]),ROWS(_TradingHistory[]),B51),0,IF(B51&gt;ROWS(_TradingHistory[]),ROWS(_TradingHistory[]),B51)-B50,1),"&lt;=0"),"")</f>
        <v/>
      </c>
      <c r="AC51" s="41" t="str">
        <f t="shared" ca="1" si="23"/>
        <v/>
      </c>
      <c r="AD51" s="9" t="str">
        <f t="shared" ca="1" si="24"/>
        <v/>
      </c>
      <c r="AE51" s="16" t="str">
        <f t="shared" ca="1" si="25"/>
        <v/>
      </c>
      <c r="AF51" s="7" t="str">
        <f t="shared" ca="1" si="26"/>
        <v/>
      </c>
      <c r="AG51" s="8" t="str">
        <f t="shared" ca="1" si="27"/>
        <v/>
      </c>
      <c r="AH51" s="15" t="str">
        <f t="shared" ca="1" si="28"/>
        <v/>
      </c>
      <c r="AI51" s="9" t="str">
        <f t="shared" ca="1" si="29"/>
        <v/>
      </c>
      <c r="AJ51" s="7" t="str">
        <f t="shared" ca="1" si="30"/>
        <v/>
      </c>
      <c r="AK51" s="8" t="str">
        <f t="shared" ca="1" si="31"/>
        <v/>
      </c>
      <c r="AL51" s="15" t="str">
        <f t="shared" ca="1" si="32"/>
        <v/>
      </c>
      <c r="AM51" s="31" t="str">
        <f t="shared" ca="1" si="33"/>
        <v/>
      </c>
      <c r="AN51" s="32">
        <f t="shared" ca="1" si="63"/>
        <v>0.94876023427165568</v>
      </c>
      <c r="AO51" s="24">
        <f t="shared" ca="1" si="81"/>
        <v>90020</v>
      </c>
      <c r="AP51" s="21">
        <f t="shared" ca="1" si="96"/>
        <v>2.0833333333333332E-2</v>
      </c>
      <c r="AQ51" s="25">
        <f t="shared" ca="1" si="82"/>
        <v>100</v>
      </c>
      <c r="AR51" s="22">
        <f t="shared" ca="1" si="91"/>
        <v>4.9331744716121015</v>
      </c>
      <c r="AS51" s="25">
        <f t="shared" ca="1" si="84"/>
        <v>19304</v>
      </c>
      <c r="AT51" s="24">
        <f t="shared" ca="1" si="85"/>
        <v>95230</v>
      </c>
      <c r="AU51" s="25">
        <f t="shared" ca="1" si="86"/>
        <v>6</v>
      </c>
      <c r="AV51" s="22">
        <f t="shared" ca="1" si="65"/>
        <v>-5.1996007984031936</v>
      </c>
      <c r="AW51" s="25">
        <f t="shared" ca="1" si="87"/>
        <v>1002</v>
      </c>
      <c r="AX51" s="36">
        <f t="shared" ca="1" si="88"/>
        <v>-5210</v>
      </c>
      <c r="AY51" s="35" t="str">
        <f>IF(B51&lt;サマリー!$B$33+100,-BC51/BG51,"")</f>
        <v/>
      </c>
      <c r="AZ51" s="20">
        <f t="shared" ca="1" si="42"/>
        <v>20</v>
      </c>
      <c r="BA51" s="21">
        <f t="shared" ca="1" si="43"/>
        <v>0.83333333333333337</v>
      </c>
      <c r="BB51" s="1">
        <f ca="1">COUNTIFS(OFFSET(_TradingHistory[実現損益],ROWS(_TradingHistory[])-IF(B51&gt;ROWS(_TradingHistory[]),ROWS(_TradingHistory[]),B51),0,IF(B51&gt;ROWS(_TradingHistory[]),ROWS(_TradingHistory[]),B51),1),"&gt;0")</f>
        <v>5</v>
      </c>
      <c r="BC51" s="22">
        <f t="shared" ca="1" si="44"/>
        <v>0.75657894736842102</v>
      </c>
      <c r="BD51" s="1">
        <f ca="1">SUMIFS(OFFSET(_TradingHistory[約定数量],ROWS(_TradingHistory[])-IF(B51&gt;ROWS(_TradingHistory[]),ROWS(_TradingHistory[]),B51),0,IF(B51&gt;ROWS(_TradingHistory[]),ROWS(_TradingHistory[]),B51),1),OFFSET(_TradingHistory[実現損益],ROWS(_TradingHistory[])-IF(B51&gt;ROWS(_TradingHistory[]),ROWS(_TradingHistory[]),B51),0,IF(B51&gt;ROWS(_TradingHistory[]),ROWS(_TradingHistory[]),B51),1),"&gt;0")</f>
        <v>304</v>
      </c>
      <c r="BE51" s="20">
        <f ca="1">SUMIFS(OFFSET(_TradingHistory[実現損益],ROWS(_TradingHistory[])-IF(B51&gt;ROWS(_TradingHistory[]),ROWS(_TradingHistory[]),B51),0,IF(B51&gt;ROWS(_TradingHistory[]),ROWS(_TradingHistory[]),B51)),OFFSET(_TradingHistory[実現損益],ROWS(_TradingHistory[])-IF(B51&gt;ROWS(_TradingHistory[]),ROWS(_TradingHistory[]),B51),0,IF(B51&gt;ROWS(_TradingHistory[]),ROWS(_TradingHistory[]),B51),1),"&gt;0")</f>
        <v>230</v>
      </c>
      <c r="BF51" s="1">
        <f ca="1">COUNTIFS(OFFSET(_TradingHistory[実現損益],ROWS(_TradingHistory[])-IF(B51&gt;ROWS(_TradingHistory[]),ROWS(_TradingHistory[]),B51),0,IF(B51&gt;ROWS(_TradingHistory[]),ROWS(_TradingHistory[]),B51),1),"&lt;=0")</f>
        <v>1</v>
      </c>
      <c r="BG51" s="22">
        <f t="shared" ca="1" si="45"/>
        <v>-105</v>
      </c>
      <c r="BH51" s="23">
        <f ca="1">SUMIFS(OFFSET(_TradingHistory[約定数量],ROWS(_TradingHistory[])-IF(B51&gt;ROWS(_TradingHistory[]),ROWS(_TradingHistory[]),B51),0,IF(B51&gt;ROWS(_TradingHistory[]),ROWS(_TradingHistory[]),B51),1),OFFSET(_TradingHistory[実現損益],ROWS(_TradingHistory[])-IF(B51&gt;ROWS(_TradingHistory[]),ROWS(_TradingHistory[]),B51),0,IF(B51&gt;ROWS(_TradingHistory[]),ROWS(_TradingHistory[]),B51),1),"&lt;=0")</f>
        <v>2</v>
      </c>
      <c r="BI51" s="37">
        <f ca="1">SUMIFS(OFFSET(_TradingHistory[実現損益],ROWS(_TradingHistory[])-IF(B51&gt;ROWS(_TradingHistory[]),ROWS(_TradingHistory[]),B51),0,IF(B51&gt;ROWS(_TradingHistory[]),ROWS(_TradingHistory[]),B51)),OFFSET(_TradingHistory[実現損益],ROWS(_TradingHistory[])-IF(B51&gt;ROWS(_TradingHistory[]),ROWS(_TradingHistory[]),B51),0,IF(B51&gt;ROWS(_TradingHistory[]),ROWS(_TradingHistory[]),B51),1),"&lt;=0")</f>
        <v>-210</v>
      </c>
      <c r="BJ51" s="35" t="str">
        <f t="shared" si="66"/>
        <v/>
      </c>
      <c r="BK51" s="20" t="str">
        <f t="shared" si="67"/>
        <v/>
      </c>
      <c r="BL51" s="21" t="str">
        <f t="shared" si="68"/>
        <v/>
      </c>
      <c r="BM51" s="23" t="str">
        <f t="shared" si="69"/>
        <v/>
      </c>
      <c r="BN51" s="22" t="str">
        <f t="shared" si="70"/>
        <v/>
      </c>
      <c r="BO51" s="25" t="str">
        <f t="shared" si="71"/>
        <v/>
      </c>
      <c r="BP51" s="20" t="str">
        <f t="shared" si="72"/>
        <v/>
      </c>
      <c r="BQ51" s="23" t="str">
        <f t="shared" si="73"/>
        <v/>
      </c>
      <c r="BR51" s="22" t="str">
        <f t="shared" si="74"/>
        <v/>
      </c>
      <c r="BS51" s="23" t="str">
        <f t="shared" si="75"/>
        <v/>
      </c>
      <c r="BT51" s="20" t="str">
        <f t="shared" si="76"/>
        <v/>
      </c>
    </row>
    <row r="52" spans="1:72" x14ac:dyDescent="0.4">
      <c r="A52" s="2" cm="1">
        <f t="array" ref="A52">IF(ROWS(_TradingHistory[])&gt;B52,INDEX(_TradingHistory[約定日],ROWS(_TradingHistory[])-B52,0),WORKDAY(A51,10))</f>
        <v>46374</v>
      </c>
      <c r="B52">
        <v>4900</v>
      </c>
      <c r="C52" s="17">
        <v>0.95</v>
      </c>
      <c r="D52">
        <v>200</v>
      </c>
      <c r="E52">
        <v>5</v>
      </c>
      <c r="F52">
        <v>5</v>
      </c>
      <c r="G52" s="8">
        <f t="shared" si="57"/>
        <v>1</v>
      </c>
      <c r="H52" s="9">
        <f t="shared" si="89"/>
        <v>90000</v>
      </c>
      <c r="I52" s="10">
        <f t="shared" si="58"/>
        <v>0.95</v>
      </c>
      <c r="J52" s="7">
        <f t="shared" si="59"/>
        <v>95</v>
      </c>
      <c r="K52" s="8">
        <f t="shared" si="90"/>
        <v>5</v>
      </c>
      <c r="L52" s="11">
        <f t="shared" si="92"/>
        <v>19000</v>
      </c>
      <c r="M52" s="12">
        <f t="shared" si="93"/>
        <v>95000</v>
      </c>
      <c r="N52" s="7">
        <f t="shared" si="60"/>
        <v>5</v>
      </c>
      <c r="O52" s="8">
        <f t="shared" si="61"/>
        <v>-5</v>
      </c>
      <c r="P52" s="11">
        <f t="shared" si="94"/>
        <v>1000</v>
      </c>
      <c r="Q52" s="40">
        <f t="shared" si="95"/>
        <v>-5000</v>
      </c>
      <c r="R52" s="41" t="str">
        <f t="shared" ca="1" si="19"/>
        <v/>
      </c>
      <c r="S52" s="12" t="str">
        <f t="shared" ca="1" si="20"/>
        <v/>
      </c>
      <c r="T52" s="13" t="str">
        <f t="shared" ca="1" si="62"/>
        <v/>
      </c>
      <c r="U52" s="7" t="str">
        <f ca="1">IFERROR(COUNTIFS(OFFSET(_TradingHistory[実現損益],ROWS(_TradingHistory[])-IF(B52&gt;ROWS(_TradingHistory[]),ROWS(_TradingHistory[]),B52),0,IF(B52&gt;ROWS(_TradingHistory[]),ROWS(_TradingHistory[]),B52)-B51,1),"&gt;0"),"")</f>
        <v/>
      </c>
      <c r="V52" s="8" t="str">
        <f t="shared" ca="1" si="21"/>
        <v/>
      </c>
      <c r="W52" s="7" t="str">
        <f ca="1">IFERROR(SUMIFS(OFFSET(_TradingHistory[約定数量],ROWS(_TradingHistory[])-IF(B52&gt;ROWS(_TradingHistory[]),ROWS(_TradingHistory[]),B52),0,IF(B52&gt;ROWS(_TradingHistory[]),ROWS(_TradingHistory[]),B52)-B51,1),OFFSET(_TradingHistory[実現損益],ROWS(_TradingHistory[])-IF(B52&gt;ROWS(_TradingHistory[]),ROWS(_TradingHistory[]),B52),0,IF(B52&gt;ROWS(_TradingHistory[]),ROWS(_TradingHistory[]),B52)-B51,1),"&gt;0"),"")</f>
        <v/>
      </c>
      <c r="X52" s="7" t="str">
        <f ca="1">IFERROR(SUMIFS(OFFSET(_TradingHistory[実現損益],ROWS(_TradingHistory[])-IF(B52&gt;ROWS(_TradingHistory[]),ROWS(_TradingHistory[]),B52),0,IF(B52&gt;ROWS(_TradingHistory[]),ROWS(_TradingHistory[]),B52)-B51),OFFSET(_TradingHistory[実現損益],ROWS(_TradingHistory[])-IF(B52&gt;ROWS(_TradingHistory[]),ROWS(_TradingHistory[]),B52),0,IF(B52&gt;ROWS(_TradingHistory[]),ROWS(_TradingHistory[]),B52)-B51,1),"&gt;0"),"")</f>
        <v/>
      </c>
      <c r="Y52" s="14" t="str">
        <f ca="1">IFERROR(COUNTIFS(OFFSET(_TradingHistory[実現損益],ROWS(_TradingHistory[])-IF(B52&gt;ROWS(_TradingHistory[]),ROWS(_TradingHistory[]),B52),0,IF(B52&gt;ROWS(_TradingHistory[]),ROWS(_TradingHistory[]),B52)-B51,1),"&lt;=0"),"")</f>
        <v/>
      </c>
      <c r="Z52" s="8" t="str">
        <f t="shared" ca="1" si="22"/>
        <v/>
      </c>
      <c r="AA52" s="7" t="str">
        <f ca="1">IFERROR(SUMIFS(OFFSET(_TradingHistory[約定数量],ROWS(_TradingHistory[])-IF(B52&gt;ROWS(_TradingHistory[]),ROWS(_TradingHistory[]),B52),0,IF(B52&gt;ROWS(_TradingHistory[]),ROWS(_TradingHistory[]),B52)-B51,1),OFFSET(_TradingHistory[実現損益],ROWS(_TradingHistory[])-IF(B52&gt;ROWS(_TradingHistory[]),ROWS(_TradingHistory[]),B52),0,IF(B52&gt;ROWS(_TradingHistory[]),ROWS(_TradingHistory[]),B52)-B51,1),"&lt;=0"),"")</f>
        <v/>
      </c>
      <c r="AB52" s="42" t="str">
        <f ca="1">IFERROR(SUMIFS(OFFSET(_TradingHistory[実現損益],ROWS(_TradingHistory[])-IF(B52&gt;ROWS(_TradingHistory[]),ROWS(_TradingHistory[]),B52),0,IF(B52&gt;ROWS(_TradingHistory[]),ROWS(_TradingHistory[]),B52)-B51),OFFSET(_TradingHistory[実現損益],ROWS(_TradingHistory[])-IF(B52&gt;ROWS(_TradingHistory[]),ROWS(_TradingHistory[]),B52),0,IF(B52&gt;ROWS(_TradingHistory[]),ROWS(_TradingHistory[]),B52)-B51,1),"&lt;=0"),"")</f>
        <v/>
      </c>
      <c r="AC52" s="41" t="str">
        <f t="shared" ca="1" si="23"/>
        <v/>
      </c>
      <c r="AD52" s="9" t="str">
        <f t="shared" ca="1" si="24"/>
        <v/>
      </c>
      <c r="AE52" s="16" t="str">
        <f t="shared" ca="1" si="25"/>
        <v/>
      </c>
      <c r="AF52" s="7" t="str">
        <f t="shared" ca="1" si="26"/>
        <v/>
      </c>
      <c r="AG52" s="8" t="str">
        <f t="shared" ca="1" si="27"/>
        <v/>
      </c>
      <c r="AH52" s="15" t="str">
        <f t="shared" ca="1" si="28"/>
        <v/>
      </c>
      <c r="AI52" s="9" t="str">
        <f t="shared" ca="1" si="29"/>
        <v/>
      </c>
      <c r="AJ52" s="7" t="str">
        <f t="shared" ca="1" si="30"/>
        <v/>
      </c>
      <c r="AK52" s="8" t="str">
        <f t="shared" ca="1" si="31"/>
        <v/>
      </c>
      <c r="AL52" s="15" t="str">
        <f t="shared" ca="1" si="32"/>
        <v/>
      </c>
      <c r="AM52" s="31" t="str">
        <f t="shared" ca="1" si="33"/>
        <v/>
      </c>
      <c r="AN52" s="32">
        <f t="shared" ca="1" si="63"/>
        <v>0.94876023427165568</v>
      </c>
      <c r="AO52" s="24">
        <f t="shared" ca="1" si="81"/>
        <v>90020</v>
      </c>
      <c r="AP52" s="21">
        <f t="shared" ca="1" si="96"/>
        <v>2.0408163265306121E-2</v>
      </c>
      <c r="AQ52" s="25">
        <f t="shared" ca="1" si="82"/>
        <v>100</v>
      </c>
      <c r="AR52" s="22">
        <f t="shared" ca="1" si="91"/>
        <v>4.9331744716121015</v>
      </c>
      <c r="AS52" s="25">
        <f t="shared" ca="1" si="84"/>
        <v>19304</v>
      </c>
      <c r="AT52" s="24">
        <f t="shared" ca="1" si="85"/>
        <v>95230</v>
      </c>
      <c r="AU52" s="25">
        <f t="shared" ca="1" si="86"/>
        <v>6</v>
      </c>
      <c r="AV52" s="22">
        <f t="shared" ca="1" si="65"/>
        <v>-5.1996007984031936</v>
      </c>
      <c r="AW52" s="25">
        <f t="shared" ca="1" si="87"/>
        <v>1002</v>
      </c>
      <c r="AX52" s="36">
        <f t="shared" ca="1" si="88"/>
        <v>-5210</v>
      </c>
      <c r="AY52" s="35" t="str">
        <f>IF(B52&lt;サマリー!$B$33+100,-BC52/BG52,"")</f>
        <v/>
      </c>
      <c r="AZ52" s="20">
        <f t="shared" ca="1" si="42"/>
        <v>20</v>
      </c>
      <c r="BA52" s="21">
        <f t="shared" ca="1" si="43"/>
        <v>0.83333333333333337</v>
      </c>
      <c r="BB52" s="1">
        <f ca="1">COUNTIFS(OFFSET(_TradingHistory[実現損益],ROWS(_TradingHistory[])-IF(B52&gt;ROWS(_TradingHistory[]),ROWS(_TradingHistory[]),B52),0,IF(B52&gt;ROWS(_TradingHistory[]),ROWS(_TradingHistory[]),B52),1),"&gt;0")</f>
        <v>5</v>
      </c>
      <c r="BC52" s="22">
        <f t="shared" ca="1" si="44"/>
        <v>0.75657894736842102</v>
      </c>
      <c r="BD52" s="1">
        <f ca="1">SUMIFS(OFFSET(_TradingHistory[約定数量],ROWS(_TradingHistory[])-IF(B52&gt;ROWS(_TradingHistory[]),ROWS(_TradingHistory[]),B52),0,IF(B52&gt;ROWS(_TradingHistory[]),ROWS(_TradingHistory[]),B52),1),OFFSET(_TradingHistory[実現損益],ROWS(_TradingHistory[])-IF(B52&gt;ROWS(_TradingHistory[]),ROWS(_TradingHistory[]),B52),0,IF(B52&gt;ROWS(_TradingHistory[]),ROWS(_TradingHistory[]),B52),1),"&gt;0")</f>
        <v>304</v>
      </c>
      <c r="BE52" s="20">
        <f ca="1">SUMIFS(OFFSET(_TradingHistory[実現損益],ROWS(_TradingHistory[])-IF(B52&gt;ROWS(_TradingHistory[]),ROWS(_TradingHistory[]),B52),0,IF(B52&gt;ROWS(_TradingHistory[]),ROWS(_TradingHistory[]),B52)),OFFSET(_TradingHistory[実現損益],ROWS(_TradingHistory[])-IF(B52&gt;ROWS(_TradingHistory[]),ROWS(_TradingHistory[]),B52),0,IF(B52&gt;ROWS(_TradingHistory[]),ROWS(_TradingHistory[]),B52),1),"&gt;0")</f>
        <v>230</v>
      </c>
      <c r="BF52" s="1">
        <f ca="1">COUNTIFS(OFFSET(_TradingHistory[実現損益],ROWS(_TradingHistory[])-IF(B52&gt;ROWS(_TradingHistory[]),ROWS(_TradingHistory[]),B52),0,IF(B52&gt;ROWS(_TradingHistory[]),ROWS(_TradingHistory[]),B52),1),"&lt;=0")</f>
        <v>1</v>
      </c>
      <c r="BG52" s="22">
        <f t="shared" ca="1" si="45"/>
        <v>-105</v>
      </c>
      <c r="BH52" s="23">
        <f ca="1">SUMIFS(OFFSET(_TradingHistory[約定数量],ROWS(_TradingHistory[])-IF(B52&gt;ROWS(_TradingHistory[]),ROWS(_TradingHistory[]),B52),0,IF(B52&gt;ROWS(_TradingHistory[]),ROWS(_TradingHistory[]),B52),1),OFFSET(_TradingHistory[実現損益],ROWS(_TradingHistory[])-IF(B52&gt;ROWS(_TradingHistory[]),ROWS(_TradingHistory[]),B52),0,IF(B52&gt;ROWS(_TradingHistory[]),ROWS(_TradingHistory[]),B52),1),"&lt;=0")</f>
        <v>2</v>
      </c>
      <c r="BI52" s="37">
        <f ca="1">SUMIFS(OFFSET(_TradingHistory[実現損益],ROWS(_TradingHistory[])-IF(B52&gt;ROWS(_TradingHistory[]),ROWS(_TradingHistory[]),B52),0,IF(B52&gt;ROWS(_TradingHistory[]),ROWS(_TradingHistory[]),B52)),OFFSET(_TradingHistory[実現損益],ROWS(_TradingHistory[])-IF(B52&gt;ROWS(_TradingHistory[]),ROWS(_TradingHistory[]),B52),0,IF(B52&gt;ROWS(_TradingHistory[]),ROWS(_TradingHistory[]),B52),1),"&lt;=0")</f>
        <v>-210</v>
      </c>
      <c r="BJ52" s="35" t="str">
        <f t="shared" si="66"/>
        <v/>
      </c>
      <c r="BK52" s="20" t="str">
        <f t="shared" si="67"/>
        <v/>
      </c>
      <c r="BL52" s="21" t="str">
        <f t="shared" si="68"/>
        <v/>
      </c>
      <c r="BM52" s="23" t="str">
        <f t="shared" si="69"/>
        <v/>
      </c>
      <c r="BN52" s="22" t="str">
        <f t="shared" si="70"/>
        <v/>
      </c>
      <c r="BO52" s="25" t="str">
        <f t="shared" si="71"/>
        <v/>
      </c>
      <c r="BP52" s="20" t="str">
        <f t="shared" si="72"/>
        <v/>
      </c>
      <c r="BQ52" s="23" t="str">
        <f t="shared" si="73"/>
        <v/>
      </c>
      <c r="BR52" s="22" t="str">
        <f t="shared" si="74"/>
        <v/>
      </c>
      <c r="BS52" s="23" t="str">
        <f t="shared" si="75"/>
        <v/>
      </c>
      <c r="BT52" s="20" t="str">
        <f t="shared" si="76"/>
        <v/>
      </c>
    </row>
    <row r="53" spans="1:72" x14ac:dyDescent="0.4">
      <c r="A53" s="2" cm="1">
        <f t="array" ref="A53">IF(ROWS(_TradingHistory[])&gt;B53,INDEX(_TradingHistory[約定日],ROWS(_TradingHistory[])-B53,0),WORKDAY(A52,10))</f>
        <v>46388</v>
      </c>
      <c r="B53">
        <v>5000</v>
      </c>
      <c r="C53" s="17">
        <v>0.95</v>
      </c>
      <c r="D53">
        <v>200</v>
      </c>
      <c r="E53">
        <v>5</v>
      </c>
      <c r="F53">
        <v>5</v>
      </c>
      <c r="G53" s="8">
        <f t="shared" si="57"/>
        <v>1</v>
      </c>
      <c r="H53" s="9">
        <f t="shared" si="89"/>
        <v>90000</v>
      </c>
      <c r="I53" s="10">
        <f t="shared" si="58"/>
        <v>0.95</v>
      </c>
      <c r="J53" s="7">
        <f t="shared" si="59"/>
        <v>95</v>
      </c>
      <c r="K53" s="8">
        <f t="shared" si="90"/>
        <v>5</v>
      </c>
      <c r="L53" s="11">
        <f t="shared" si="92"/>
        <v>19000</v>
      </c>
      <c r="M53" s="12">
        <f t="shared" si="93"/>
        <v>95000</v>
      </c>
      <c r="N53" s="7">
        <f t="shared" si="60"/>
        <v>5</v>
      </c>
      <c r="O53" s="8">
        <f t="shared" si="61"/>
        <v>-5</v>
      </c>
      <c r="P53" s="11">
        <f t="shared" si="94"/>
        <v>1000</v>
      </c>
      <c r="Q53" s="40">
        <f t="shared" si="95"/>
        <v>-5000</v>
      </c>
      <c r="R53" s="41" t="str">
        <f t="shared" ca="1" si="19"/>
        <v/>
      </c>
      <c r="S53" s="12" t="str">
        <f t="shared" ca="1" si="20"/>
        <v/>
      </c>
      <c r="T53" s="13" t="str">
        <f t="shared" ca="1" si="62"/>
        <v/>
      </c>
      <c r="U53" s="7" t="str">
        <f ca="1">IFERROR(COUNTIFS(OFFSET(_TradingHistory[実現損益],ROWS(_TradingHistory[])-IF(B53&gt;ROWS(_TradingHistory[]),ROWS(_TradingHistory[]),B53),0,IF(B53&gt;ROWS(_TradingHistory[]),ROWS(_TradingHistory[]),B53)-B52,1),"&gt;0"),"")</f>
        <v/>
      </c>
      <c r="V53" s="8" t="str">
        <f t="shared" ca="1" si="21"/>
        <v/>
      </c>
      <c r="W53" s="7" t="str">
        <f ca="1">IFERROR(SUMIFS(OFFSET(_TradingHistory[約定数量],ROWS(_TradingHistory[])-IF(B53&gt;ROWS(_TradingHistory[]),ROWS(_TradingHistory[]),B53),0,IF(B53&gt;ROWS(_TradingHistory[]),ROWS(_TradingHistory[]),B53)-B52,1),OFFSET(_TradingHistory[実現損益],ROWS(_TradingHistory[])-IF(B53&gt;ROWS(_TradingHistory[]),ROWS(_TradingHistory[]),B53),0,IF(B53&gt;ROWS(_TradingHistory[]),ROWS(_TradingHistory[]),B53)-B52,1),"&gt;0"),"")</f>
        <v/>
      </c>
      <c r="X53" s="7" t="str">
        <f ca="1">IFERROR(SUMIFS(OFFSET(_TradingHistory[実現損益],ROWS(_TradingHistory[])-IF(B53&gt;ROWS(_TradingHistory[]),ROWS(_TradingHistory[]),B53),0,IF(B53&gt;ROWS(_TradingHistory[]),ROWS(_TradingHistory[]),B53)-B52),OFFSET(_TradingHistory[実現損益],ROWS(_TradingHistory[])-IF(B53&gt;ROWS(_TradingHistory[]),ROWS(_TradingHistory[]),B53),0,IF(B53&gt;ROWS(_TradingHistory[]),ROWS(_TradingHistory[]),B53)-B52,1),"&gt;0"),"")</f>
        <v/>
      </c>
      <c r="Y53" s="14" t="str">
        <f ca="1">IFERROR(COUNTIFS(OFFSET(_TradingHistory[実現損益],ROWS(_TradingHistory[])-IF(B53&gt;ROWS(_TradingHistory[]),ROWS(_TradingHistory[]),B53),0,IF(B53&gt;ROWS(_TradingHistory[]),ROWS(_TradingHistory[]),B53)-B52,1),"&lt;=0"),"")</f>
        <v/>
      </c>
      <c r="Z53" s="8" t="str">
        <f t="shared" ca="1" si="22"/>
        <v/>
      </c>
      <c r="AA53" s="7" t="str">
        <f ca="1">IFERROR(SUMIFS(OFFSET(_TradingHistory[約定数量],ROWS(_TradingHistory[])-IF(B53&gt;ROWS(_TradingHistory[]),ROWS(_TradingHistory[]),B53),0,IF(B53&gt;ROWS(_TradingHistory[]),ROWS(_TradingHistory[]),B53)-B52,1),OFFSET(_TradingHistory[実現損益],ROWS(_TradingHistory[])-IF(B53&gt;ROWS(_TradingHistory[]),ROWS(_TradingHistory[]),B53),0,IF(B53&gt;ROWS(_TradingHistory[]),ROWS(_TradingHistory[]),B53)-B52,1),"&lt;=0"),"")</f>
        <v/>
      </c>
      <c r="AB53" s="42" t="str">
        <f ca="1">IFERROR(SUMIFS(OFFSET(_TradingHistory[実現損益],ROWS(_TradingHistory[])-IF(B53&gt;ROWS(_TradingHistory[]),ROWS(_TradingHistory[]),B53),0,IF(B53&gt;ROWS(_TradingHistory[]),ROWS(_TradingHistory[]),B53)-B52),OFFSET(_TradingHistory[実現損益],ROWS(_TradingHistory[])-IF(B53&gt;ROWS(_TradingHistory[]),ROWS(_TradingHistory[]),B53),0,IF(B53&gt;ROWS(_TradingHistory[]),ROWS(_TradingHistory[]),B53)-B52,1),"&lt;=0"),"")</f>
        <v/>
      </c>
      <c r="AC53" s="41" t="str">
        <f t="shared" ca="1" si="23"/>
        <v/>
      </c>
      <c r="AD53" s="9" t="str">
        <f t="shared" ca="1" si="24"/>
        <v/>
      </c>
      <c r="AE53" s="16" t="str">
        <f t="shared" ca="1" si="25"/>
        <v/>
      </c>
      <c r="AF53" s="7" t="str">
        <f t="shared" ca="1" si="26"/>
        <v/>
      </c>
      <c r="AG53" s="8" t="str">
        <f t="shared" ca="1" si="27"/>
        <v/>
      </c>
      <c r="AH53" s="15" t="str">
        <f t="shared" ca="1" si="28"/>
        <v/>
      </c>
      <c r="AI53" s="9" t="str">
        <f t="shared" ca="1" si="29"/>
        <v/>
      </c>
      <c r="AJ53" s="7" t="str">
        <f t="shared" ca="1" si="30"/>
        <v/>
      </c>
      <c r="AK53" s="8" t="str">
        <f t="shared" ca="1" si="31"/>
        <v/>
      </c>
      <c r="AL53" s="15" t="str">
        <f t="shared" ca="1" si="32"/>
        <v/>
      </c>
      <c r="AM53" s="31" t="str">
        <f t="shared" ca="1" si="33"/>
        <v/>
      </c>
      <c r="AN53" s="32">
        <f t="shared" ca="1" si="63"/>
        <v>0.94876023427165568</v>
      </c>
      <c r="AO53" s="24">
        <f t="shared" ca="1" si="81"/>
        <v>90020</v>
      </c>
      <c r="AP53" s="21">
        <f t="shared" ca="1" si="96"/>
        <v>0.02</v>
      </c>
      <c r="AQ53" s="25">
        <f t="shared" ca="1" si="82"/>
        <v>100</v>
      </c>
      <c r="AR53" s="22">
        <f t="shared" ca="1" si="91"/>
        <v>4.9331744716121015</v>
      </c>
      <c r="AS53" s="25">
        <f t="shared" ca="1" si="84"/>
        <v>19304</v>
      </c>
      <c r="AT53" s="24">
        <f t="shared" ca="1" si="85"/>
        <v>95230</v>
      </c>
      <c r="AU53" s="25">
        <f t="shared" ca="1" si="86"/>
        <v>6</v>
      </c>
      <c r="AV53" s="22">
        <f t="shared" ca="1" si="65"/>
        <v>-5.1996007984031936</v>
      </c>
      <c r="AW53" s="25">
        <f t="shared" ca="1" si="87"/>
        <v>1002</v>
      </c>
      <c r="AX53" s="36">
        <f t="shared" ca="1" si="88"/>
        <v>-5210</v>
      </c>
      <c r="AY53" s="35" t="str">
        <f>IF(B53&lt;サマリー!$B$33+100,-BC53/BG53,"")</f>
        <v/>
      </c>
      <c r="AZ53" s="20">
        <f t="shared" ca="1" si="42"/>
        <v>20</v>
      </c>
      <c r="BA53" s="21">
        <f t="shared" ca="1" si="43"/>
        <v>0.83333333333333337</v>
      </c>
      <c r="BB53" s="1">
        <f ca="1">COUNTIFS(OFFSET(_TradingHistory[実現損益],ROWS(_TradingHistory[])-IF(B53&gt;ROWS(_TradingHistory[]),ROWS(_TradingHistory[]),B53),0,IF(B53&gt;ROWS(_TradingHistory[]),ROWS(_TradingHistory[]),B53),1),"&gt;0")</f>
        <v>5</v>
      </c>
      <c r="BC53" s="22">
        <f t="shared" ca="1" si="44"/>
        <v>0.75657894736842102</v>
      </c>
      <c r="BD53" s="1">
        <f ca="1">SUMIFS(OFFSET(_TradingHistory[約定数量],ROWS(_TradingHistory[])-IF(B53&gt;ROWS(_TradingHistory[]),ROWS(_TradingHistory[]),B53),0,IF(B53&gt;ROWS(_TradingHistory[]),ROWS(_TradingHistory[]),B53),1),OFFSET(_TradingHistory[実現損益],ROWS(_TradingHistory[])-IF(B53&gt;ROWS(_TradingHistory[]),ROWS(_TradingHistory[]),B53),0,IF(B53&gt;ROWS(_TradingHistory[]),ROWS(_TradingHistory[]),B53),1),"&gt;0")</f>
        <v>304</v>
      </c>
      <c r="BE53" s="20">
        <f ca="1">SUMIFS(OFFSET(_TradingHistory[実現損益],ROWS(_TradingHistory[])-IF(B53&gt;ROWS(_TradingHistory[]),ROWS(_TradingHistory[]),B53),0,IF(B53&gt;ROWS(_TradingHistory[]),ROWS(_TradingHistory[]),B53)),OFFSET(_TradingHistory[実現損益],ROWS(_TradingHistory[])-IF(B53&gt;ROWS(_TradingHistory[]),ROWS(_TradingHistory[]),B53),0,IF(B53&gt;ROWS(_TradingHistory[]),ROWS(_TradingHistory[]),B53),1),"&gt;0")</f>
        <v>230</v>
      </c>
      <c r="BF53" s="1">
        <f ca="1">COUNTIFS(OFFSET(_TradingHistory[実現損益],ROWS(_TradingHistory[])-IF(B53&gt;ROWS(_TradingHistory[]),ROWS(_TradingHistory[]),B53),0,IF(B53&gt;ROWS(_TradingHistory[]),ROWS(_TradingHistory[]),B53),1),"&lt;=0")</f>
        <v>1</v>
      </c>
      <c r="BG53" s="22">
        <f t="shared" ca="1" si="45"/>
        <v>-105</v>
      </c>
      <c r="BH53" s="23">
        <f ca="1">SUMIFS(OFFSET(_TradingHistory[約定数量],ROWS(_TradingHistory[])-IF(B53&gt;ROWS(_TradingHistory[]),ROWS(_TradingHistory[]),B53),0,IF(B53&gt;ROWS(_TradingHistory[]),ROWS(_TradingHistory[]),B53),1),OFFSET(_TradingHistory[実現損益],ROWS(_TradingHistory[])-IF(B53&gt;ROWS(_TradingHistory[]),ROWS(_TradingHistory[]),B53),0,IF(B53&gt;ROWS(_TradingHistory[]),ROWS(_TradingHistory[]),B53),1),"&lt;=0")</f>
        <v>2</v>
      </c>
      <c r="BI53" s="37">
        <f ca="1">SUMIFS(OFFSET(_TradingHistory[実現損益],ROWS(_TradingHistory[])-IF(B53&gt;ROWS(_TradingHistory[]),ROWS(_TradingHistory[]),B53),0,IF(B53&gt;ROWS(_TradingHistory[]),ROWS(_TradingHistory[]),B53)),OFFSET(_TradingHistory[実現損益],ROWS(_TradingHistory[])-IF(B53&gt;ROWS(_TradingHistory[]),ROWS(_TradingHistory[]),B53),0,IF(B53&gt;ROWS(_TradingHistory[]),ROWS(_TradingHistory[]),B53),1),"&lt;=0")</f>
        <v>-210</v>
      </c>
      <c r="BJ53" s="35" t="str">
        <f t="shared" si="66"/>
        <v/>
      </c>
      <c r="BK53" s="20" t="str">
        <f t="shared" si="67"/>
        <v/>
      </c>
      <c r="BL53" s="21" t="str">
        <f t="shared" si="68"/>
        <v/>
      </c>
      <c r="BM53" s="23" t="str">
        <f t="shared" si="69"/>
        <v/>
      </c>
      <c r="BN53" s="22" t="str">
        <f t="shared" si="70"/>
        <v/>
      </c>
      <c r="BO53" s="25" t="str">
        <f t="shared" si="71"/>
        <v/>
      </c>
      <c r="BP53" s="20" t="str">
        <f t="shared" si="72"/>
        <v/>
      </c>
      <c r="BQ53" s="23" t="str">
        <f t="shared" si="73"/>
        <v/>
      </c>
      <c r="BR53" s="22" t="str">
        <f t="shared" si="74"/>
        <v/>
      </c>
      <c r="BS53" s="23" t="str">
        <f t="shared" si="75"/>
        <v/>
      </c>
      <c r="BT53" s="20" t="str">
        <f t="shared" si="76"/>
        <v/>
      </c>
    </row>
    <row r="54" spans="1:72" x14ac:dyDescent="0.4">
      <c r="A54" s="2" cm="1">
        <f t="array" ref="A54">IF(ROWS(_TradingHistory[])&gt;B54,INDEX(_TradingHistory[約定日],ROWS(_TradingHistory[])-B54,0),WORKDAY(A53,10))</f>
        <v>46402</v>
      </c>
      <c r="B54">
        <v>5100</v>
      </c>
      <c r="C54" s="17">
        <v>0.95</v>
      </c>
      <c r="D54">
        <v>200</v>
      </c>
      <c r="E54">
        <v>5</v>
      </c>
      <c r="F54">
        <v>5</v>
      </c>
      <c r="G54" s="8">
        <f t="shared" si="57"/>
        <v>1</v>
      </c>
      <c r="H54" s="9">
        <f t="shared" si="89"/>
        <v>90000</v>
      </c>
      <c r="I54" s="10">
        <f t="shared" si="58"/>
        <v>0.95</v>
      </c>
      <c r="J54" s="7">
        <f t="shared" si="59"/>
        <v>95</v>
      </c>
      <c r="K54" s="8">
        <f t="shared" si="90"/>
        <v>5</v>
      </c>
      <c r="L54" s="11">
        <f t="shared" si="92"/>
        <v>19000</v>
      </c>
      <c r="M54" s="12">
        <f t="shared" si="93"/>
        <v>95000</v>
      </c>
      <c r="N54" s="7">
        <f t="shared" si="60"/>
        <v>5</v>
      </c>
      <c r="O54" s="8">
        <f t="shared" si="61"/>
        <v>-5</v>
      </c>
      <c r="P54" s="11">
        <f t="shared" si="94"/>
        <v>1000</v>
      </c>
      <c r="Q54" s="40">
        <f t="shared" si="95"/>
        <v>-5000</v>
      </c>
      <c r="R54" s="41" t="str">
        <f t="shared" ca="1" si="19"/>
        <v/>
      </c>
      <c r="S54" s="12" t="str">
        <f t="shared" ca="1" si="20"/>
        <v/>
      </c>
      <c r="T54" s="13" t="str">
        <f t="shared" ca="1" si="62"/>
        <v/>
      </c>
      <c r="U54" s="7" t="str">
        <f ca="1">IFERROR(COUNTIFS(OFFSET(_TradingHistory[実現損益],ROWS(_TradingHistory[])-IF(B54&gt;ROWS(_TradingHistory[]),ROWS(_TradingHistory[]),B54),0,IF(B54&gt;ROWS(_TradingHistory[]),ROWS(_TradingHistory[]),B54)-B53,1),"&gt;0"),"")</f>
        <v/>
      </c>
      <c r="V54" s="8" t="str">
        <f t="shared" ca="1" si="21"/>
        <v/>
      </c>
      <c r="W54" s="7" t="str">
        <f ca="1">IFERROR(SUMIFS(OFFSET(_TradingHistory[約定数量],ROWS(_TradingHistory[])-IF(B54&gt;ROWS(_TradingHistory[]),ROWS(_TradingHistory[]),B54),0,IF(B54&gt;ROWS(_TradingHistory[]),ROWS(_TradingHistory[]),B54)-B53,1),OFFSET(_TradingHistory[実現損益],ROWS(_TradingHistory[])-IF(B54&gt;ROWS(_TradingHistory[]),ROWS(_TradingHistory[]),B54),0,IF(B54&gt;ROWS(_TradingHistory[]),ROWS(_TradingHistory[]),B54)-B53,1),"&gt;0"),"")</f>
        <v/>
      </c>
      <c r="X54" s="7" t="str">
        <f ca="1">IFERROR(SUMIFS(OFFSET(_TradingHistory[実現損益],ROWS(_TradingHistory[])-IF(B54&gt;ROWS(_TradingHistory[]),ROWS(_TradingHistory[]),B54),0,IF(B54&gt;ROWS(_TradingHistory[]),ROWS(_TradingHistory[]),B54)-B53),OFFSET(_TradingHistory[実現損益],ROWS(_TradingHistory[])-IF(B54&gt;ROWS(_TradingHistory[]),ROWS(_TradingHistory[]),B54),0,IF(B54&gt;ROWS(_TradingHistory[]),ROWS(_TradingHistory[]),B54)-B53,1),"&gt;0"),"")</f>
        <v/>
      </c>
      <c r="Y54" s="14" t="str">
        <f ca="1">IFERROR(COUNTIFS(OFFSET(_TradingHistory[実現損益],ROWS(_TradingHistory[])-IF(B54&gt;ROWS(_TradingHistory[]),ROWS(_TradingHistory[]),B54),0,IF(B54&gt;ROWS(_TradingHistory[]),ROWS(_TradingHistory[]),B54)-B53,1),"&lt;=0"),"")</f>
        <v/>
      </c>
      <c r="Z54" s="8" t="str">
        <f t="shared" ca="1" si="22"/>
        <v/>
      </c>
      <c r="AA54" s="7" t="str">
        <f ca="1">IFERROR(SUMIFS(OFFSET(_TradingHistory[約定数量],ROWS(_TradingHistory[])-IF(B54&gt;ROWS(_TradingHistory[]),ROWS(_TradingHistory[]),B54),0,IF(B54&gt;ROWS(_TradingHistory[]),ROWS(_TradingHistory[]),B54)-B53,1),OFFSET(_TradingHistory[実現損益],ROWS(_TradingHistory[])-IF(B54&gt;ROWS(_TradingHistory[]),ROWS(_TradingHistory[]),B54),0,IF(B54&gt;ROWS(_TradingHistory[]),ROWS(_TradingHistory[]),B54)-B53,1),"&lt;=0"),"")</f>
        <v/>
      </c>
      <c r="AB54" s="42" t="str">
        <f ca="1">IFERROR(SUMIFS(OFFSET(_TradingHistory[実現損益],ROWS(_TradingHistory[])-IF(B54&gt;ROWS(_TradingHistory[]),ROWS(_TradingHistory[]),B54),0,IF(B54&gt;ROWS(_TradingHistory[]),ROWS(_TradingHistory[]),B54)-B53),OFFSET(_TradingHistory[実現損益],ROWS(_TradingHistory[])-IF(B54&gt;ROWS(_TradingHistory[]),ROWS(_TradingHistory[]),B54),0,IF(B54&gt;ROWS(_TradingHistory[]),ROWS(_TradingHistory[]),B54)-B53,1),"&lt;=0"),"")</f>
        <v/>
      </c>
      <c r="AC54" s="41" t="str">
        <f t="shared" ca="1" si="23"/>
        <v/>
      </c>
      <c r="AD54" s="9" t="str">
        <f t="shared" ca="1" si="24"/>
        <v/>
      </c>
      <c r="AE54" s="16" t="str">
        <f t="shared" ca="1" si="25"/>
        <v/>
      </c>
      <c r="AF54" s="7" t="str">
        <f t="shared" ca="1" si="26"/>
        <v/>
      </c>
      <c r="AG54" s="8" t="str">
        <f t="shared" ca="1" si="27"/>
        <v/>
      </c>
      <c r="AH54" s="15" t="str">
        <f t="shared" ca="1" si="28"/>
        <v/>
      </c>
      <c r="AI54" s="9" t="str">
        <f t="shared" ca="1" si="29"/>
        <v/>
      </c>
      <c r="AJ54" s="7" t="str">
        <f t="shared" ca="1" si="30"/>
        <v/>
      </c>
      <c r="AK54" s="8" t="str">
        <f t="shared" ca="1" si="31"/>
        <v/>
      </c>
      <c r="AL54" s="15" t="str">
        <f t="shared" ca="1" si="32"/>
        <v/>
      </c>
      <c r="AM54" s="31" t="str">
        <f t="shared" ca="1" si="33"/>
        <v/>
      </c>
      <c r="AN54" s="32">
        <f t="shared" ca="1" si="63"/>
        <v>0.94876023427165568</v>
      </c>
      <c r="AO54" s="24">
        <f t="shared" ca="1" si="81"/>
        <v>90020</v>
      </c>
      <c r="AP54" s="21">
        <f t="shared" ca="1" si="96"/>
        <v>1.9607843137254902E-2</v>
      </c>
      <c r="AQ54" s="25">
        <f t="shared" ca="1" si="82"/>
        <v>100</v>
      </c>
      <c r="AR54" s="22">
        <f t="shared" ca="1" si="91"/>
        <v>4.9331744716121015</v>
      </c>
      <c r="AS54" s="25">
        <f t="shared" ca="1" si="84"/>
        <v>19304</v>
      </c>
      <c r="AT54" s="24">
        <f t="shared" ca="1" si="85"/>
        <v>95230</v>
      </c>
      <c r="AU54" s="25">
        <f t="shared" ca="1" si="86"/>
        <v>6</v>
      </c>
      <c r="AV54" s="22">
        <f t="shared" ca="1" si="65"/>
        <v>-5.1996007984031936</v>
      </c>
      <c r="AW54" s="25">
        <f t="shared" ca="1" si="87"/>
        <v>1002</v>
      </c>
      <c r="AX54" s="36">
        <f t="shared" ca="1" si="88"/>
        <v>-5210</v>
      </c>
      <c r="AY54" s="35" t="str">
        <f>IF(B54&lt;サマリー!$B$33+100,-BC54/BG54,"")</f>
        <v/>
      </c>
      <c r="AZ54" s="20">
        <f t="shared" ca="1" si="42"/>
        <v>20</v>
      </c>
      <c r="BA54" s="21">
        <f t="shared" ca="1" si="43"/>
        <v>0.83333333333333337</v>
      </c>
      <c r="BB54" s="1">
        <f ca="1">COUNTIFS(OFFSET(_TradingHistory[実現損益],ROWS(_TradingHistory[])-IF(B54&gt;ROWS(_TradingHistory[]),ROWS(_TradingHistory[]),B54),0,IF(B54&gt;ROWS(_TradingHistory[]),ROWS(_TradingHistory[]),B54),1),"&gt;0")</f>
        <v>5</v>
      </c>
      <c r="BC54" s="22">
        <f t="shared" ca="1" si="44"/>
        <v>0.75657894736842102</v>
      </c>
      <c r="BD54" s="1">
        <f ca="1">SUMIFS(OFFSET(_TradingHistory[約定数量],ROWS(_TradingHistory[])-IF(B54&gt;ROWS(_TradingHistory[]),ROWS(_TradingHistory[]),B54),0,IF(B54&gt;ROWS(_TradingHistory[]),ROWS(_TradingHistory[]),B54),1),OFFSET(_TradingHistory[実現損益],ROWS(_TradingHistory[])-IF(B54&gt;ROWS(_TradingHistory[]),ROWS(_TradingHistory[]),B54),0,IF(B54&gt;ROWS(_TradingHistory[]),ROWS(_TradingHistory[]),B54),1),"&gt;0")</f>
        <v>304</v>
      </c>
      <c r="BE54" s="20">
        <f ca="1">SUMIFS(OFFSET(_TradingHistory[実現損益],ROWS(_TradingHistory[])-IF(B54&gt;ROWS(_TradingHistory[]),ROWS(_TradingHistory[]),B54),0,IF(B54&gt;ROWS(_TradingHistory[]),ROWS(_TradingHistory[]),B54)),OFFSET(_TradingHistory[実現損益],ROWS(_TradingHistory[])-IF(B54&gt;ROWS(_TradingHistory[]),ROWS(_TradingHistory[]),B54),0,IF(B54&gt;ROWS(_TradingHistory[]),ROWS(_TradingHistory[]),B54),1),"&gt;0")</f>
        <v>230</v>
      </c>
      <c r="BF54" s="1">
        <f ca="1">COUNTIFS(OFFSET(_TradingHistory[実現損益],ROWS(_TradingHistory[])-IF(B54&gt;ROWS(_TradingHistory[]),ROWS(_TradingHistory[]),B54),0,IF(B54&gt;ROWS(_TradingHistory[]),ROWS(_TradingHistory[]),B54),1),"&lt;=0")</f>
        <v>1</v>
      </c>
      <c r="BG54" s="22">
        <f t="shared" ca="1" si="45"/>
        <v>-105</v>
      </c>
      <c r="BH54" s="23">
        <f ca="1">SUMIFS(OFFSET(_TradingHistory[約定数量],ROWS(_TradingHistory[])-IF(B54&gt;ROWS(_TradingHistory[]),ROWS(_TradingHistory[]),B54),0,IF(B54&gt;ROWS(_TradingHistory[]),ROWS(_TradingHistory[]),B54),1),OFFSET(_TradingHistory[実現損益],ROWS(_TradingHistory[])-IF(B54&gt;ROWS(_TradingHistory[]),ROWS(_TradingHistory[]),B54),0,IF(B54&gt;ROWS(_TradingHistory[]),ROWS(_TradingHistory[]),B54),1),"&lt;=0")</f>
        <v>2</v>
      </c>
      <c r="BI54" s="37">
        <f ca="1">SUMIFS(OFFSET(_TradingHistory[実現損益],ROWS(_TradingHistory[])-IF(B54&gt;ROWS(_TradingHistory[]),ROWS(_TradingHistory[]),B54),0,IF(B54&gt;ROWS(_TradingHistory[]),ROWS(_TradingHistory[]),B54)),OFFSET(_TradingHistory[実現損益],ROWS(_TradingHistory[])-IF(B54&gt;ROWS(_TradingHistory[]),ROWS(_TradingHistory[]),B54),0,IF(B54&gt;ROWS(_TradingHistory[]),ROWS(_TradingHistory[]),B54),1),"&lt;=0")</f>
        <v>-210</v>
      </c>
      <c r="BJ54" s="35" t="str">
        <f t="shared" si="66"/>
        <v/>
      </c>
      <c r="BK54" s="20" t="str">
        <f t="shared" si="67"/>
        <v/>
      </c>
      <c r="BL54" s="21" t="str">
        <f t="shared" si="68"/>
        <v/>
      </c>
      <c r="BM54" s="23" t="str">
        <f t="shared" si="69"/>
        <v/>
      </c>
      <c r="BN54" s="22" t="str">
        <f t="shared" si="70"/>
        <v/>
      </c>
      <c r="BO54" s="25" t="str">
        <f t="shared" si="71"/>
        <v/>
      </c>
      <c r="BP54" s="20" t="str">
        <f t="shared" si="72"/>
        <v/>
      </c>
      <c r="BQ54" s="23" t="str">
        <f t="shared" si="73"/>
        <v/>
      </c>
      <c r="BR54" s="22" t="str">
        <f t="shared" si="74"/>
        <v/>
      </c>
      <c r="BS54" s="23" t="str">
        <f t="shared" si="75"/>
        <v/>
      </c>
      <c r="BT54" s="20" t="str">
        <f t="shared" si="76"/>
        <v/>
      </c>
    </row>
    <row r="55" spans="1:72" x14ac:dyDescent="0.4">
      <c r="A55" s="2" cm="1">
        <f t="array" ref="A55">IF(ROWS(_TradingHistory[])&gt;B55,INDEX(_TradingHistory[約定日],ROWS(_TradingHistory[])-B55,0),WORKDAY(A54,10))</f>
        <v>46416</v>
      </c>
      <c r="B55">
        <v>5200</v>
      </c>
      <c r="C55" s="17">
        <v>0.95</v>
      </c>
      <c r="D55">
        <v>200</v>
      </c>
      <c r="E55">
        <v>5</v>
      </c>
      <c r="F55">
        <v>5</v>
      </c>
      <c r="G55" s="8">
        <f t="shared" si="57"/>
        <v>1</v>
      </c>
      <c r="H55" s="9">
        <f t="shared" si="89"/>
        <v>90000</v>
      </c>
      <c r="I55" s="10">
        <f t="shared" si="58"/>
        <v>0.95</v>
      </c>
      <c r="J55" s="7">
        <f t="shared" si="59"/>
        <v>95</v>
      </c>
      <c r="K55" s="8">
        <f t="shared" si="90"/>
        <v>5</v>
      </c>
      <c r="L55" s="11">
        <f t="shared" si="92"/>
        <v>19000</v>
      </c>
      <c r="M55" s="12">
        <f t="shared" si="93"/>
        <v>95000</v>
      </c>
      <c r="N55" s="7">
        <f t="shared" si="60"/>
        <v>5</v>
      </c>
      <c r="O55" s="8">
        <f t="shared" si="61"/>
        <v>-5</v>
      </c>
      <c r="P55" s="11">
        <f t="shared" si="94"/>
        <v>1000</v>
      </c>
      <c r="Q55" s="40">
        <f t="shared" si="95"/>
        <v>-5000</v>
      </c>
      <c r="R55" s="41" t="str">
        <f t="shared" ca="1" si="19"/>
        <v/>
      </c>
      <c r="S55" s="12" t="str">
        <f t="shared" ca="1" si="20"/>
        <v/>
      </c>
      <c r="T55" s="13" t="str">
        <f t="shared" ca="1" si="62"/>
        <v/>
      </c>
      <c r="U55" s="7" t="str">
        <f ca="1">IFERROR(COUNTIFS(OFFSET(_TradingHistory[実現損益],ROWS(_TradingHistory[])-IF(B55&gt;ROWS(_TradingHistory[]),ROWS(_TradingHistory[]),B55),0,IF(B55&gt;ROWS(_TradingHistory[]),ROWS(_TradingHistory[]),B55)-B54,1),"&gt;0"),"")</f>
        <v/>
      </c>
      <c r="V55" s="8" t="str">
        <f t="shared" ca="1" si="21"/>
        <v/>
      </c>
      <c r="W55" s="7" t="str">
        <f ca="1">IFERROR(SUMIFS(OFFSET(_TradingHistory[約定数量],ROWS(_TradingHistory[])-IF(B55&gt;ROWS(_TradingHistory[]),ROWS(_TradingHistory[]),B55),0,IF(B55&gt;ROWS(_TradingHistory[]),ROWS(_TradingHistory[]),B55)-B54,1),OFFSET(_TradingHistory[実現損益],ROWS(_TradingHistory[])-IF(B55&gt;ROWS(_TradingHistory[]),ROWS(_TradingHistory[]),B55),0,IF(B55&gt;ROWS(_TradingHistory[]),ROWS(_TradingHistory[]),B55)-B54,1),"&gt;0"),"")</f>
        <v/>
      </c>
      <c r="X55" s="7" t="str">
        <f ca="1">IFERROR(SUMIFS(OFFSET(_TradingHistory[実現損益],ROWS(_TradingHistory[])-IF(B55&gt;ROWS(_TradingHistory[]),ROWS(_TradingHistory[]),B55),0,IF(B55&gt;ROWS(_TradingHistory[]),ROWS(_TradingHistory[]),B55)-B54),OFFSET(_TradingHistory[実現損益],ROWS(_TradingHistory[])-IF(B55&gt;ROWS(_TradingHistory[]),ROWS(_TradingHistory[]),B55),0,IF(B55&gt;ROWS(_TradingHistory[]),ROWS(_TradingHistory[]),B55)-B54,1),"&gt;0"),"")</f>
        <v/>
      </c>
      <c r="Y55" s="14" t="str">
        <f ca="1">IFERROR(COUNTIFS(OFFSET(_TradingHistory[実現損益],ROWS(_TradingHistory[])-IF(B55&gt;ROWS(_TradingHistory[]),ROWS(_TradingHistory[]),B55),0,IF(B55&gt;ROWS(_TradingHistory[]),ROWS(_TradingHistory[]),B55)-B54,1),"&lt;=0"),"")</f>
        <v/>
      </c>
      <c r="Z55" s="8" t="str">
        <f t="shared" ca="1" si="22"/>
        <v/>
      </c>
      <c r="AA55" s="7" t="str">
        <f ca="1">IFERROR(SUMIFS(OFFSET(_TradingHistory[約定数量],ROWS(_TradingHistory[])-IF(B55&gt;ROWS(_TradingHistory[]),ROWS(_TradingHistory[]),B55),0,IF(B55&gt;ROWS(_TradingHistory[]),ROWS(_TradingHistory[]),B55)-B54,1),OFFSET(_TradingHistory[実現損益],ROWS(_TradingHistory[])-IF(B55&gt;ROWS(_TradingHistory[]),ROWS(_TradingHistory[]),B55),0,IF(B55&gt;ROWS(_TradingHistory[]),ROWS(_TradingHistory[]),B55)-B54,1),"&lt;=0"),"")</f>
        <v/>
      </c>
      <c r="AB55" s="42" t="str">
        <f ca="1">IFERROR(SUMIFS(OFFSET(_TradingHistory[実現損益],ROWS(_TradingHistory[])-IF(B55&gt;ROWS(_TradingHistory[]),ROWS(_TradingHistory[]),B55),0,IF(B55&gt;ROWS(_TradingHistory[]),ROWS(_TradingHistory[]),B55)-B54),OFFSET(_TradingHistory[実現損益],ROWS(_TradingHistory[])-IF(B55&gt;ROWS(_TradingHistory[]),ROWS(_TradingHistory[]),B55),0,IF(B55&gt;ROWS(_TradingHistory[]),ROWS(_TradingHistory[]),B55)-B54,1),"&lt;=0"),"")</f>
        <v/>
      </c>
      <c r="AC55" s="41" t="str">
        <f t="shared" ca="1" si="23"/>
        <v/>
      </c>
      <c r="AD55" s="9" t="str">
        <f t="shared" ca="1" si="24"/>
        <v/>
      </c>
      <c r="AE55" s="16" t="str">
        <f t="shared" ca="1" si="25"/>
        <v/>
      </c>
      <c r="AF55" s="7" t="str">
        <f t="shared" ca="1" si="26"/>
        <v/>
      </c>
      <c r="AG55" s="8" t="str">
        <f t="shared" ca="1" si="27"/>
        <v/>
      </c>
      <c r="AH55" s="15" t="str">
        <f t="shared" ca="1" si="28"/>
        <v/>
      </c>
      <c r="AI55" s="9" t="str">
        <f t="shared" ca="1" si="29"/>
        <v/>
      </c>
      <c r="AJ55" s="7" t="str">
        <f t="shared" ca="1" si="30"/>
        <v/>
      </c>
      <c r="AK55" s="8" t="str">
        <f t="shared" ca="1" si="31"/>
        <v/>
      </c>
      <c r="AL55" s="15" t="str">
        <f t="shared" ca="1" si="32"/>
        <v/>
      </c>
      <c r="AM55" s="31" t="str">
        <f t="shared" ca="1" si="33"/>
        <v/>
      </c>
      <c r="AN55" s="32">
        <f t="shared" ca="1" si="63"/>
        <v>0.94876023427165568</v>
      </c>
      <c r="AO55" s="24">
        <f t="shared" ca="1" si="81"/>
        <v>90020</v>
      </c>
      <c r="AP55" s="21">
        <f t="shared" ca="1" si="96"/>
        <v>1.9230769230769232E-2</v>
      </c>
      <c r="AQ55" s="25">
        <f t="shared" ca="1" si="82"/>
        <v>100</v>
      </c>
      <c r="AR55" s="22">
        <f t="shared" ca="1" si="91"/>
        <v>4.9331744716121015</v>
      </c>
      <c r="AS55" s="25">
        <f t="shared" ca="1" si="84"/>
        <v>19304</v>
      </c>
      <c r="AT55" s="24">
        <f t="shared" ca="1" si="85"/>
        <v>95230</v>
      </c>
      <c r="AU55" s="25">
        <f t="shared" ca="1" si="86"/>
        <v>6</v>
      </c>
      <c r="AV55" s="22">
        <f t="shared" ca="1" si="65"/>
        <v>-5.1996007984031936</v>
      </c>
      <c r="AW55" s="25">
        <f t="shared" ca="1" si="87"/>
        <v>1002</v>
      </c>
      <c r="AX55" s="36">
        <f t="shared" ca="1" si="88"/>
        <v>-5210</v>
      </c>
      <c r="AY55" s="35" t="str">
        <f>IF(B55&lt;サマリー!$B$33+100,-BC55/BG55,"")</f>
        <v/>
      </c>
      <c r="AZ55" s="20">
        <f t="shared" ca="1" si="42"/>
        <v>20</v>
      </c>
      <c r="BA55" s="21">
        <f t="shared" ca="1" si="43"/>
        <v>0.83333333333333337</v>
      </c>
      <c r="BB55" s="1">
        <f ca="1">COUNTIFS(OFFSET(_TradingHistory[実現損益],ROWS(_TradingHistory[])-IF(B55&gt;ROWS(_TradingHistory[]),ROWS(_TradingHistory[]),B55),0,IF(B55&gt;ROWS(_TradingHistory[]),ROWS(_TradingHistory[]),B55),1),"&gt;0")</f>
        <v>5</v>
      </c>
      <c r="BC55" s="22">
        <f t="shared" ca="1" si="44"/>
        <v>0.75657894736842102</v>
      </c>
      <c r="BD55" s="1">
        <f ca="1">SUMIFS(OFFSET(_TradingHistory[約定数量],ROWS(_TradingHistory[])-IF(B55&gt;ROWS(_TradingHistory[]),ROWS(_TradingHistory[]),B55),0,IF(B55&gt;ROWS(_TradingHistory[]),ROWS(_TradingHistory[]),B55),1),OFFSET(_TradingHistory[実現損益],ROWS(_TradingHistory[])-IF(B55&gt;ROWS(_TradingHistory[]),ROWS(_TradingHistory[]),B55),0,IF(B55&gt;ROWS(_TradingHistory[]),ROWS(_TradingHistory[]),B55),1),"&gt;0")</f>
        <v>304</v>
      </c>
      <c r="BE55" s="20">
        <f ca="1">SUMIFS(OFFSET(_TradingHistory[実現損益],ROWS(_TradingHistory[])-IF(B55&gt;ROWS(_TradingHistory[]),ROWS(_TradingHistory[]),B55),0,IF(B55&gt;ROWS(_TradingHistory[]),ROWS(_TradingHistory[]),B55)),OFFSET(_TradingHistory[実現損益],ROWS(_TradingHistory[])-IF(B55&gt;ROWS(_TradingHistory[]),ROWS(_TradingHistory[]),B55),0,IF(B55&gt;ROWS(_TradingHistory[]),ROWS(_TradingHistory[]),B55),1),"&gt;0")</f>
        <v>230</v>
      </c>
      <c r="BF55" s="1">
        <f ca="1">COUNTIFS(OFFSET(_TradingHistory[実現損益],ROWS(_TradingHistory[])-IF(B55&gt;ROWS(_TradingHistory[]),ROWS(_TradingHistory[]),B55),0,IF(B55&gt;ROWS(_TradingHistory[]),ROWS(_TradingHistory[]),B55),1),"&lt;=0")</f>
        <v>1</v>
      </c>
      <c r="BG55" s="22">
        <f t="shared" ca="1" si="45"/>
        <v>-105</v>
      </c>
      <c r="BH55" s="23">
        <f ca="1">SUMIFS(OFFSET(_TradingHistory[約定数量],ROWS(_TradingHistory[])-IF(B55&gt;ROWS(_TradingHistory[]),ROWS(_TradingHistory[]),B55),0,IF(B55&gt;ROWS(_TradingHistory[]),ROWS(_TradingHistory[]),B55),1),OFFSET(_TradingHistory[実現損益],ROWS(_TradingHistory[])-IF(B55&gt;ROWS(_TradingHistory[]),ROWS(_TradingHistory[]),B55),0,IF(B55&gt;ROWS(_TradingHistory[]),ROWS(_TradingHistory[]),B55),1),"&lt;=0")</f>
        <v>2</v>
      </c>
      <c r="BI55" s="37">
        <f ca="1">SUMIFS(OFFSET(_TradingHistory[実現損益],ROWS(_TradingHistory[])-IF(B55&gt;ROWS(_TradingHistory[]),ROWS(_TradingHistory[]),B55),0,IF(B55&gt;ROWS(_TradingHistory[]),ROWS(_TradingHistory[]),B55)),OFFSET(_TradingHistory[実現損益],ROWS(_TradingHistory[])-IF(B55&gt;ROWS(_TradingHistory[]),ROWS(_TradingHistory[]),B55),0,IF(B55&gt;ROWS(_TradingHistory[]),ROWS(_TradingHistory[]),B55),1),"&lt;=0")</f>
        <v>-210</v>
      </c>
      <c r="BJ55" s="35" t="str">
        <f t="shared" si="66"/>
        <v/>
      </c>
      <c r="BK55" s="20" t="str">
        <f t="shared" si="67"/>
        <v/>
      </c>
      <c r="BL55" s="21" t="str">
        <f t="shared" si="68"/>
        <v/>
      </c>
      <c r="BM55" s="23" t="str">
        <f t="shared" si="69"/>
        <v/>
      </c>
      <c r="BN55" s="22" t="str">
        <f t="shared" si="70"/>
        <v/>
      </c>
      <c r="BO55" s="25" t="str">
        <f t="shared" si="71"/>
        <v/>
      </c>
      <c r="BP55" s="20" t="str">
        <f t="shared" si="72"/>
        <v/>
      </c>
      <c r="BQ55" s="23" t="str">
        <f t="shared" si="73"/>
        <v/>
      </c>
      <c r="BR55" s="22" t="str">
        <f t="shared" si="74"/>
        <v/>
      </c>
      <c r="BS55" s="23" t="str">
        <f t="shared" si="75"/>
        <v/>
      </c>
      <c r="BT55" s="20" t="str">
        <f t="shared" si="76"/>
        <v/>
      </c>
    </row>
    <row r="56" spans="1:72" x14ac:dyDescent="0.4">
      <c r="A56" s="2" cm="1">
        <f t="array" ref="A56">IF(ROWS(_TradingHistory[])&gt;B56,INDEX(_TradingHistory[約定日],ROWS(_TradingHistory[])-B56,0),WORKDAY(A55,10))</f>
        <v>46430</v>
      </c>
      <c r="B56">
        <v>5300</v>
      </c>
      <c r="C56" s="17">
        <v>0.95</v>
      </c>
      <c r="D56">
        <v>200</v>
      </c>
      <c r="E56">
        <v>5</v>
      </c>
      <c r="F56">
        <v>5</v>
      </c>
      <c r="G56" s="8">
        <f t="shared" si="57"/>
        <v>1</v>
      </c>
      <c r="H56" s="9">
        <f t="shared" si="89"/>
        <v>90000</v>
      </c>
      <c r="I56" s="10">
        <f t="shared" si="58"/>
        <v>0.95</v>
      </c>
      <c r="J56" s="7">
        <f t="shared" si="59"/>
        <v>95</v>
      </c>
      <c r="K56" s="8">
        <f t="shared" si="90"/>
        <v>5</v>
      </c>
      <c r="L56" s="11">
        <f t="shared" si="92"/>
        <v>19000</v>
      </c>
      <c r="M56" s="12">
        <f t="shared" si="93"/>
        <v>95000</v>
      </c>
      <c r="N56" s="7">
        <f t="shared" si="60"/>
        <v>5</v>
      </c>
      <c r="O56" s="8">
        <f t="shared" si="61"/>
        <v>-5</v>
      </c>
      <c r="P56" s="11">
        <f t="shared" si="94"/>
        <v>1000</v>
      </c>
      <c r="Q56" s="40">
        <f t="shared" si="95"/>
        <v>-5000</v>
      </c>
      <c r="R56" s="41" t="str">
        <f t="shared" ca="1" si="19"/>
        <v/>
      </c>
      <c r="S56" s="12" t="str">
        <f t="shared" ca="1" si="20"/>
        <v/>
      </c>
      <c r="T56" s="13" t="str">
        <f t="shared" ca="1" si="62"/>
        <v/>
      </c>
      <c r="U56" s="7" t="str">
        <f ca="1">IFERROR(COUNTIFS(OFFSET(_TradingHistory[実現損益],ROWS(_TradingHistory[])-IF(B56&gt;ROWS(_TradingHistory[]),ROWS(_TradingHistory[]),B56),0,IF(B56&gt;ROWS(_TradingHistory[]),ROWS(_TradingHistory[]),B56)-B55,1),"&gt;0"),"")</f>
        <v/>
      </c>
      <c r="V56" s="8" t="str">
        <f t="shared" ca="1" si="21"/>
        <v/>
      </c>
      <c r="W56" s="7" t="str">
        <f ca="1">IFERROR(SUMIFS(OFFSET(_TradingHistory[約定数量],ROWS(_TradingHistory[])-IF(B56&gt;ROWS(_TradingHistory[]),ROWS(_TradingHistory[]),B56),0,IF(B56&gt;ROWS(_TradingHistory[]),ROWS(_TradingHistory[]),B56)-B55,1),OFFSET(_TradingHistory[実現損益],ROWS(_TradingHistory[])-IF(B56&gt;ROWS(_TradingHistory[]),ROWS(_TradingHistory[]),B56),0,IF(B56&gt;ROWS(_TradingHistory[]),ROWS(_TradingHistory[]),B56)-B55,1),"&gt;0"),"")</f>
        <v/>
      </c>
      <c r="X56" s="7" t="str">
        <f ca="1">IFERROR(SUMIFS(OFFSET(_TradingHistory[実現損益],ROWS(_TradingHistory[])-IF(B56&gt;ROWS(_TradingHistory[]),ROWS(_TradingHistory[]),B56),0,IF(B56&gt;ROWS(_TradingHistory[]),ROWS(_TradingHistory[]),B56)-B55),OFFSET(_TradingHistory[実現損益],ROWS(_TradingHistory[])-IF(B56&gt;ROWS(_TradingHistory[]),ROWS(_TradingHistory[]),B56),0,IF(B56&gt;ROWS(_TradingHistory[]),ROWS(_TradingHistory[]),B56)-B55,1),"&gt;0"),"")</f>
        <v/>
      </c>
      <c r="Y56" s="14" t="str">
        <f ca="1">IFERROR(COUNTIFS(OFFSET(_TradingHistory[実現損益],ROWS(_TradingHistory[])-IF(B56&gt;ROWS(_TradingHistory[]),ROWS(_TradingHistory[]),B56),0,IF(B56&gt;ROWS(_TradingHistory[]),ROWS(_TradingHistory[]),B56)-B55,1),"&lt;=0"),"")</f>
        <v/>
      </c>
      <c r="Z56" s="8" t="str">
        <f t="shared" ca="1" si="22"/>
        <v/>
      </c>
      <c r="AA56" s="7" t="str">
        <f ca="1">IFERROR(SUMIFS(OFFSET(_TradingHistory[約定数量],ROWS(_TradingHistory[])-IF(B56&gt;ROWS(_TradingHistory[]),ROWS(_TradingHistory[]),B56),0,IF(B56&gt;ROWS(_TradingHistory[]),ROWS(_TradingHistory[]),B56)-B55,1),OFFSET(_TradingHistory[実現損益],ROWS(_TradingHistory[])-IF(B56&gt;ROWS(_TradingHistory[]),ROWS(_TradingHistory[]),B56),0,IF(B56&gt;ROWS(_TradingHistory[]),ROWS(_TradingHistory[]),B56)-B55,1),"&lt;=0"),"")</f>
        <v/>
      </c>
      <c r="AB56" s="42" t="str">
        <f ca="1">IFERROR(SUMIFS(OFFSET(_TradingHistory[実現損益],ROWS(_TradingHistory[])-IF(B56&gt;ROWS(_TradingHistory[]),ROWS(_TradingHistory[]),B56),0,IF(B56&gt;ROWS(_TradingHistory[]),ROWS(_TradingHistory[]),B56)-B55),OFFSET(_TradingHistory[実現損益],ROWS(_TradingHistory[])-IF(B56&gt;ROWS(_TradingHistory[]),ROWS(_TradingHistory[]),B56),0,IF(B56&gt;ROWS(_TradingHistory[]),ROWS(_TradingHistory[]),B56)-B55,1),"&lt;=0"),"")</f>
        <v/>
      </c>
      <c r="AC56" s="41" t="str">
        <f t="shared" ca="1" si="23"/>
        <v/>
      </c>
      <c r="AD56" s="9" t="str">
        <f t="shared" ca="1" si="24"/>
        <v/>
      </c>
      <c r="AE56" s="16" t="str">
        <f t="shared" ca="1" si="25"/>
        <v/>
      </c>
      <c r="AF56" s="7" t="str">
        <f t="shared" ca="1" si="26"/>
        <v/>
      </c>
      <c r="AG56" s="8" t="str">
        <f t="shared" ca="1" si="27"/>
        <v/>
      </c>
      <c r="AH56" s="15" t="str">
        <f t="shared" ca="1" si="28"/>
        <v/>
      </c>
      <c r="AI56" s="9" t="str">
        <f t="shared" ca="1" si="29"/>
        <v/>
      </c>
      <c r="AJ56" s="7" t="str">
        <f t="shared" ca="1" si="30"/>
        <v/>
      </c>
      <c r="AK56" s="8" t="str">
        <f t="shared" ca="1" si="31"/>
        <v/>
      </c>
      <c r="AL56" s="15" t="str">
        <f t="shared" ca="1" si="32"/>
        <v/>
      </c>
      <c r="AM56" s="31" t="str">
        <f t="shared" ca="1" si="33"/>
        <v/>
      </c>
      <c r="AN56" s="32">
        <f t="shared" ca="1" si="63"/>
        <v>0.94876023427165568</v>
      </c>
      <c r="AO56" s="24">
        <f t="shared" ca="1" si="81"/>
        <v>90020</v>
      </c>
      <c r="AP56" s="21">
        <f t="shared" ca="1" si="96"/>
        <v>1.8867924528301886E-2</v>
      </c>
      <c r="AQ56" s="25">
        <f t="shared" ca="1" si="82"/>
        <v>100</v>
      </c>
      <c r="AR56" s="22">
        <f t="shared" ca="1" si="91"/>
        <v>4.9331744716121015</v>
      </c>
      <c r="AS56" s="25">
        <f t="shared" ca="1" si="84"/>
        <v>19304</v>
      </c>
      <c r="AT56" s="24">
        <f t="shared" ca="1" si="85"/>
        <v>95230</v>
      </c>
      <c r="AU56" s="25">
        <f t="shared" ca="1" si="86"/>
        <v>6</v>
      </c>
      <c r="AV56" s="22">
        <f t="shared" ca="1" si="65"/>
        <v>-5.1996007984031936</v>
      </c>
      <c r="AW56" s="25">
        <f t="shared" ca="1" si="87"/>
        <v>1002</v>
      </c>
      <c r="AX56" s="36">
        <f t="shared" ca="1" si="88"/>
        <v>-5210</v>
      </c>
      <c r="AY56" s="35" t="str">
        <f>IF(B56&lt;サマリー!$B$33+100,-BC56/BG56,"")</f>
        <v/>
      </c>
      <c r="AZ56" s="20">
        <f t="shared" ca="1" si="42"/>
        <v>20</v>
      </c>
      <c r="BA56" s="21">
        <f t="shared" ca="1" si="43"/>
        <v>0.83333333333333337</v>
      </c>
      <c r="BB56" s="1">
        <f ca="1">COUNTIFS(OFFSET(_TradingHistory[実現損益],ROWS(_TradingHistory[])-IF(B56&gt;ROWS(_TradingHistory[]),ROWS(_TradingHistory[]),B56),0,IF(B56&gt;ROWS(_TradingHistory[]),ROWS(_TradingHistory[]),B56),1),"&gt;0")</f>
        <v>5</v>
      </c>
      <c r="BC56" s="22">
        <f t="shared" ca="1" si="44"/>
        <v>0.75657894736842102</v>
      </c>
      <c r="BD56" s="1">
        <f ca="1">SUMIFS(OFFSET(_TradingHistory[約定数量],ROWS(_TradingHistory[])-IF(B56&gt;ROWS(_TradingHistory[]),ROWS(_TradingHistory[]),B56),0,IF(B56&gt;ROWS(_TradingHistory[]),ROWS(_TradingHistory[]),B56),1),OFFSET(_TradingHistory[実現損益],ROWS(_TradingHistory[])-IF(B56&gt;ROWS(_TradingHistory[]),ROWS(_TradingHistory[]),B56),0,IF(B56&gt;ROWS(_TradingHistory[]),ROWS(_TradingHistory[]),B56),1),"&gt;0")</f>
        <v>304</v>
      </c>
      <c r="BE56" s="20">
        <f ca="1">SUMIFS(OFFSET(_TradingHistory[実現損益],ROWS(_TradingHistory[])-IF(B56&gt;ROWS(_TradingHistory[]),ROWS(_TradingHistory[]),B56),0,IF(B56&gt;ROWS(_TradingHistory[]),ROWS(_TradingHistory[]),B56)),OFFSET(_TradingHistory[実現損益],ROWS(_TradingHistory[])-IF(B56&gt;ROWS(_TradingHistory[]),ROWS(_TradingHistory[]),B56),0,IF(B56&gt;ROWS(_TradingHistory[]),ROWS(_TradingHistory[]),B56),1),"&gt;0")</f>
        <v>230</v>
      </c>
      <c r="BF56" s="1">
        <f ca="1">COUNTIFS(OFFSET(_TradingHistory[実現損益],ROWS(_TradingHistory[])-IF(B56&gt;ROWS(_TradingHistory[]),ROWS(_TradingHistory[]),B56),0,IF(B56&gt;ROWS(_TradingHistory[]),ROWS(_TradingHistory[]),B56),1),"&lt;=0")</f>
        <v>1</v>
      </c>
      <c r="BG56" s="22">
        <f t="shared" ca="1" si="45"/>
        <v>-105</v>
      </c>
      <c r="BH56" s="23">
        <f ca="1">SUMIFS(OFFSET(_TradingHistory[約定数量],ROWS(_TradingHistory[])-IF(B56&gt;ROWS(_TradingHistory[]),ROWS(_TradingHistory[]),B56),0,IF(B56&gt;ROWS(_TradingHistory[]),ROWS(_TradingHistory[]),B56),1),OFFSET(_TradingHistory[実現損益],ROWS(_TradingHistory[])-IF(B56&gt;ROWS(_TradingHistory[]),ROWS(_TradingHistory[]),B56),0,IF(B56&gt;ROWS(_TradingHistory[]),ROWS(_TradingHistory[]),B56),1),"&lt;=0")</f>
        <v>2</v>
      </c>
      <c r="BI56" s="37">
        <f ca="1">SUMIFS(OFFSET(_TradingHistory[実現損益],ROWS(_TradingHistory[])-IF(B56&gt;ROWS(_TradingHistory[]),ROWS(_TradingHistory[]),B56),0,IF(B56&gt;ROWS(_TradingHistory[]),ROWS(_TradingHistory[]),B56)),OFFSET(_TradingHistory[実現損益],ROWS(_TradingHistory[])-IF(B56&gt;ROWS(_TradingHistory[]),ROWS(_TradingHistory[]),B56),0,IF(B56&gt;ROWS(_TradingHistory[]),ROWS(_TradingHistory[]),B56),1),"&lt;=0")</f>
        <v>-210</v>
      </c>
      <c r="BJ56" s="35" t="str">
        <f t="shared" si="66"/>
        <v/>
      </c>
      <c r="BK56" s="20" t="str">
        <f t="shared" si="67"/>
        <v/>
      </c>
      <c r="BL56" s="21" t="str">
        <f t="shared" si="68"/>
        <v/>
      </c>
      <c r="BM56" s="23" t="str">
        <f t="shared" si="69"/>
        <v/>
      </c>
      <c r="BN56" s="22" t="str">
        <f t="shared" si="70"/>
        <v/>
      </c>
      <c r="BO56" s="25" t="str">
        <f t="shared" si="71"/>
        <v/>
      </c>
      <c r="BP56" s="20" t="str">
        <f t="shared" si="72"/>
        <v/>
      </c>
      <c r="BQ56" s="23" t="str">
        <f t="shared" si="73"/>
        <v/>
      </c>
      <c r="BR56" s="22" t="str">
        <f t="shared" si="74"/>
        <v/>
      </c>
      <c r="BS56" s="23" t="str">
        <f t="shared" si="75"/>
        <v/>
      </c>
      <c r="BT56" s="20" t="str">
        <f t="shared" si="76"/>
        <v/>
      </c>
    </row>
    <row r="57" spans="1:72" x14ac:dyDescent="0.4">
      <c r="A57" s="2" cm="1">
        <f t="array" ref="A57">IF(ROWS(_TradingHistory[])&gt;B57,INDEX(_TradingHistory[約定日],ROWS(_TradingHistory[])-B57,0),WORKDAY(A56,10))</f>
        <v>46444</v>
      </c>
      <c r="B57">
        <v>5400</v>
      </c>
      <c r="C57" s="17">
        <v>0.95</v>
      </c>
      <c r="D57">
        <v>200</v>
      </c>
      <c r="E57">
        <v>5</v>
      </c>
      <c r="F57">
        <v>5</v>
      </c>
      <c r="G57" s="8">
        <f t="shared" si="57"/>
        <v>1</v>
      </c>
      <c r="H57" s="9">
        <f t="shared" si="89"/>
        <v>90000</v>
      </c>
      <c r="I57" s="10">
        <f t="shared" si="58"/>
        <v>0.95</v>
      </c>
      <c r="J57" s="7">
        <f t="shared" si="59"/>
        <v>95</v>
      </c>
      <c r="K57" s="8">
        <f t="shared" si="90"/>
        <v>5</v>
      </c>
      <c r="L57" s="11">
        <f t="shared" si="92"/>
        <v>19000</v>
      </c>
      <c r="M57" s="12">
        <f t="shared" si="93"/>
        <v>95000</v>
      </c>
      <c r="N57" s="7">
        <f t="shared" si="60"/>
        <v>5</v>
      </c>
      <c r="O57" s="8">
        <f t="shared" si="61"/>
        <v>-5</v>
      </c>
      <c r="P57" s="11">
        <f t="shared" si="94"/>
        <v>1000</v>
      </c>
      <c r="Q57" s="40">
        <f t="shared" si="95"/>
        <v>-5000</v>
      </c>
      <c r="R57" s="41" t="str">
        <f t="shared" ca="1" si="19"/>
        <v/>
      </c>
      <c r="S57" s="12" t="str">
        <f t="shared" ca="1" si="20"/>
        <v/>
      </c>
      <c r="T57" s="13" t="str">
        <f t="shared" ca="1" si="62"/>
        <v/>
      </c>
      <c r="U57" s="7" t="str">
        <f ca="1">IFERROR(COUNTIFS(OFFSET(_TradingHistory[実現損益],ROWS(_TradingHistory[])-IF(B57&gt;ROWS(_TradingHistory[]),ROWS(_TradingHistory[]),B57),0,IF(B57&gt;ROWS(_TradingHistory[]),ROWS(_TradingHistory[]),B57)-B56,1),"&gt;0"),"")</f>
        <v/>
      </c>
      <c r="V57" s="8" t="str">
        <f t="shared" ca="1" si="21"/>
        <v/>
      </c>
      <c r="W57" s="7" t="str">
        <f ca="1">IFERROR(SUMIFS(OFFSET(_TradingHistory[約定数量],ROWS(_TradingHistory[])-IF(B57&gt;ROWS(_TradingHistory[]),ROWS(_TradingHistory[]),B57),0,IF(B57&gt;ROWS(_TradingHistory[]),ROWS(_TradingHistory[]),B57)-B56,1),OFFSET(_TradingHistory[実現損益],ROWS(_TradingHistory[])-IF(B57&gt;ROWS(_TradingHistory[]),ROWS(_TradingHistory[]),B57),0,IF(B57&gt;ROWS(_TradingHistory[]),ROWS(_TradingHistory[]),B57)-B56,1),"&gt;0"),"")</f>
        <v/>
      </c>
      <c r="X57" s="7" t="str">
        <f ca="1">IFERROR(SUMIFS(OFFSET(_TradingHistory[実現損益],ROWS(_TradingHistory[])-IF(B57&gt;ROWS(_TradingHistory[]),ROWS(_TradingHistory[]),B57),0,IF(B57&gt;ROWS(_TradingHistory[]),ROWS(_TradingHistory[]),B57)-B56),OFFSET(_TradingHistory[実現損益],ROWS(_TradingHistory[])-IF(B57&gt;ROWS(_TradingHistory[]),ROWS(_TradingHistory[]),B57),0,IF(B57&gt;ROWS(_TradingHistory[]),ROWS(_TradingHistory[]),B57)-B56,1),"&gt;0"),"")</f>
        <v/>
      </c>
      <c r="Y57" s="14" t="str">
        <f ca="1">IFERROR(COUNTIFS(OFFSET(_TradingHistory[実現損益],ROWS(_TradingHistory[])-IF(B57&gt;ROWS(_TradingHistory[]),ROWS(_TradingHistory[]),B57),0,IF(B57&gt;ROWS(_TradingHistory[]),ROWS(_TradingHistory[]),B57)-B56,1),"&lt;=0"),"")</f>
        <v/>
      </c>
      <c r="Z57" s="8" t="str">
        <f t="shared" ca="1" si="22"/>
        <v/>
      </c>
      <c r="AA57" s="7" t="str">
        <f ca="1">IFERROR(SUMIFS(OFFSET(_TradingHistory[約定数量],ROWS(_TradingHistory[])-IF(B57&gt;ROWS(_TradingHistory[]),ROWS(_TradingHistory[]),B57),0,IF(B57&gt;ROWS(_TradingHistory[]),ROWS(_TradingHistory[]),B57)-B56,1),OFFSET(_TradingHistory[実現損益],ROWS(_TradingHistory[])-IF(B57&gt;ROWS(_TradingHistory[]),ROWS(_TradingHistory[]),B57),0,IF(B57&gt;ROWS(_TradingHistory[]),ROWS(_TradingHistory[]),B57)-B56,1),"&lt;=0"),"")</f>
        <v/>
      </c>
      <c r="AB57" s="42" t="str">
        <f ca="1">IFERROR(SUMIFS(OFFSET(_TradingHistory[実現損益],ROWS(_TradingHistory[])-IF(B57&gt;ROWS(_TradingHistory[]),ROWS(_TradingHistory[]),B57),0,IF(B57&gt;ROWS(_TradingHistory[]),ROWS(_TradingHistory[]),B57)-B56),OFFSET(_TradingHistory[実現損益],ROWS(_TradingHistory[])-IF(B57&gt;ROWS(_TradingHistory[]),ROWS(_TradingHistory[]),B57),0,IF(B57&gt;ROWS(_TradingHistory[]),ROWS(_TradingHistory[]),B57)-B56,1),"&lt;=0"),"")</f>
        <v/>
      </c>
      <c r="AC57" s="41" t="str">
        <f t="shared" ca="1" si="23"/>
        <v/>
      </c>
      <c r="AD57" s="9" t="str">
        <f t="shared" ca="1" si="24"/>
        <v/>
      </c>
      <c r="AE57" s="16" t="str">
        <f t="shared" ca="1" si="25"/>
        <v/>
      </c>
      <c r="AF57" s="7" t="str">
        <f t="shared" ca="1" si="26"/>
        <v/>
      </c>
      <c r="AG57" s="8" t="str">
        <f t="shared" ca="1" si="27"/>
        <v/>
      </c>
      <c r="AH57" s="15" t="str">
        <f t="shared" ca="1" si="28"/>
        <v/>
      </c>
      <c r="AI57" s="9" t="str">
        <f t="shared" ca="1" si="29"/>
        <v/>
      </c>
      <c r="AJ57" s="7" t="str">
        <f t="shared" ca="1" si="30"/>
        <v/>
      </c>
      <c r="AK57" s="8" t="str">
        <f t="shared" ca="1" si="31"/>
        <v/>
      </c>
      <c r="AL57" s="15" t="str">
        <f t="shared" ca="1" si="32"/>
        <v/>
      </c>
      <c r="AM57" s="31" t="str">
        <f t="shared" ca="1" si="33"/>
        <v/>
      </c>
      <c r="AN57" s="32">
        <f t="shared" ca="1" si="63"/>
        <v>0.94876023427165568</v>
      </c>
      <c r="AO57" s="24">
        <f t="shared" ca="1" si="81"/>
        <v>90020</v>
      </c>
      <c r="AP57" s="21">
        <f t="shared" ca="1" si="96"/>
        <v>1.8518518518518517E-2</v>
      </c>
      <c r="AQ57" s="25">
        <f t="shared" ca="1" si="82"/>
        <v>100</v>
      </c>
      <c r="AR57" s="22">
        <f t="shared" ca="1" si="91"/>
        <v>4.9331744716121015</v>
      </c>
      <c r="AS57" s="25">
        <f t="shared" ca="1" si="84"/>
        <v>19304</v>
      </c>
      <c r="AT57" s="24">
        <f t="shared" ca="1" si="85"/>
        <v>95230</v>
      </c>
      <c r="AU57" s="25">
        <f t="shared" ca="1" si="86"/>
        <v>6</v>
      </c>
      <c r="AV57" s="22">
        <f t="shared" ca="1" si="65"/>
        <v>-5.1996007984031936</v>
      </c>
      <c r="AW57" s="25">
        <f t="shared" ca="1" si="87"/>
        <v>1002</v>
      </c>
      <c r="AX57" s="36">
        <f t="shared" ca="1" si="88"/>
        <v>-5210</v>
      </c>
      <c r="AY57" s="35" t="str">
        <f>IF(B57&lt;サマリー!$B$33+100,-BC57/BG57,"")</f>
        <v/>
      </c>
      <c r="AZ57" s="20">
        <f t="shared" ca="1" si="42"/>
        <v>20</v>
      </c>
      <c r="BA57" s="21">
        <f t="shared" ca="1" si="43"/>
        <v>0.83333333333333337</v>
      </c>
      <c r="BB57" s="1">
        <f ca="1">COUNTIFS(OFFSET(_TradingHistory[実現損益],ROWS(_TradingHistory[])-IF(B57&gt;ROWS(_TradingHistory[]),ROWS(_TradingHistory[]),B57),0,IF(B57&gt;ROWS(_TradingHistory[]),ROWS(_TradingHistory[]),B57),1),"&gt;0")</f>
        <v>5</v>
      </c>
      <c r="BC57" s="22">
        <f t="shared" ca="1" si="44"/>
        <v>0.75657894736842102</v>
      </c>
      <c r="BD57" s="1">
        <f ca="1">SUMIFS(OFFSET(_TradingHistory[約定数量],ROWS(_TradingHistory[])-IF(B57&gt;ROWS(_TradingHistory[]),ROWS(_TradingHistory[]),B57),0,IF(B57&gt;ROWS(_TradingHistory[]),ROWS(_TradingHistory[]),B57),1),OFFSET(_TradingHistory[実現損益],ROWS(_TradingHistory[])-IF(B57&gt;ROWS(_TradingHistory[]),ROWS(_TradingHistory[]),B57),0,IF(B57&gt;ROWS(_TradingHistory[]),ROWS(_TradingHistory[]),B57),1),"&gt;0")</f>
        <v>304</v>
      </c>
      <c r="BE57" s="20">
        <f ca="1">SUMIFS(OFFSET(_TradingHistory[実現損益],ROWS(_TradingHistory[])-IF(B57&gt;ROWS(_TradingHistory[]),ROWS(_TradingHistory[]),B57),0,IF(B57&gt;ROWS(_TradingHistory[]),ROWS(_TradingHistory[]),B57)),OFFSET(_TradingHistory[実現損益],ROWS(_TradingHistory[])-IF(B57&gt;ROWS(_TradingHistory[]),ROWS(_TradingHistory[]),B57),0,IF(B57&gt;ROWS(_TradingHistory[]),ROWS(_TradingHistory[]),B57),1),"&gt;0")</f>
        <v>230</v>
      </c>
      <c r="BF57" s="1">
        <f ca="1">COUNTIFS(OFFSET(_TradingHistory[実現損益],ROWS(_TradingHistory[])-IF(B57&gt;ROWS(_TradingHistory[]),ROWS(_TradingHistory[]),B57),0,IF(B57&gt;ROWS(_TradingHistory[]),ROWS(_TradingHistory[]),B57),1),"&lt;=0")</f>
        <v>1</v>
      </c>
      <c r="BG57" s="22">
        <f t="shared" ca="1" si="45"/>
        <v>-105</v>
      </c>
      <c r="BH57" s="23">
        <f ca="1">SUMIFS(OFFSET(_TradingHistory[約定数量],ROWS(_TradingHistory[])-IF(B57&gt;ROWS(_TradingHistory[]),ROWS(_TradingHistory[]),B57),0,IF(B57&gt;ROWS(_TradingHistory[]),ROWS(_TradingHistory[]),B57),1),OFFSET(_TradingHistory[実現損益],ROWS(_TradingHistory[])-IF(B57&gt;ROWS(_TradingHistory[]),ROWS(_TradingHistory[]),B57),0,IF(B57&gt;ROWS(_TradingHistory[]),ROWS(_TradingHistory[]),B57),1),"&lt;=0")</f>
        <v>2</v>
      </c>
      <c r="BI57" s="37">
        <f ca="1">SUMIFS(OFFSET(_TradingHistory[実現損益],ROWS(_TradingHistory[])-IF(B57&gt;ROWS(_TradingHistory[]),ROWS(_TradingHistory[]),B57),0,IF(B57&gt;ROWS(_TradingHistory[]),ROWS(_TradingHistory[]),B57)),OFFSET(_TradingHistory[実現損益],ROWS(_TradingHistory[])-IF(B57&gt;ROWS(_TradingHistory[]),ROWS(_TradingHistory[]),B57),0,IF(B57&gt;ROWS(_TradingHistory[]),ROWS(_TradingHistory[]),B57),1),"&lt;=0")</f>
        <v>-210</v>
      </c>
      <c r="BJ57" s="35" t="str">
        <f t="shared" si="66"/>
        <v/>
      </c>
      <c r="BK57" s="20" t="str">
        <f t="shared" si="67"/>
        <v/>
      </c>
      <c r="BL57" s="21" t="str">
        <f t="shared" si="68"/>
        <v/>
      </c>
      <c r="BM57" s="23" t="str">
        <f t="shared" si="69"/>
        <v/>
      </c>
      <c r="BN57" s="22" t="str">
        <f t="shared" si="70"/>
        <v/>
      </c>
      <c r="BO57" s="25" t="str">
        <f t="shared" si="71"/>
        <v/>
      </c>
      <c r="BP57" s="20" t="str">
        <f t="shared" si="72"/>
        <v/>
      </c>
      <c r="BQ57" s="23" t="str">
        <f t="shared" si="73"/>
        <v/>
      </c>
      <c r="BR57" s="22" t="str">
        <f t="shared" si="74"/>
        <v/>
      </c>
      <c r="BS57" s="23" t="str">
        <f t="shared" si="75"/>
        <v/>
      </c>
      <c r="BT57" s="20" t="str">
        <f t="shared" si="76"/>
        <v/>
      </c>
    </row>
    <row r="58" spans="1:72" x14ac:dyDescent="0.4">
      <c r="A58" s="2" cm="1">
        <f t="array" ref="A58">IF(ROWS(_TradingHistory[])&gt;B58,INDEX(_TradingHistory[約定日],ROWS(_TradingHistory[])-B58,0),WORKDAY(A57,10))</f>
        <v>46458</v>
      </c>
      <c r="B58">
        <v>5500</v>
      </c>
      <c r="C58" s="17">
        <v>0.95</v>
      </c>
      <c r="D58">
        <v>200</v>
      </c>
      <c r="E58">
        <v>5</v>
      </c>
      <c r="F58">
        <v>5</v>
      </c>
      <c r="G58" s="8">
        <f t="shared" si="57"/>
        <v>1</v>
      </c>
      <c r="H58" s="9">
        <f t="shared" si="89"/>
        <v>90000</v>
      </c>
      <c r="I58" s="10">
        <f t="shared" si="58"/>
        <v>0.95</v>
      </c>
      <c r="J58" s="7">
        <f t="shared" si="59"/>
        <v>95</v>
      </c>
      <c r="K58" s="8">
        <f t="shared" si="90"/>
        <v>5</v>
      </c>
      <c r="L58" s="11">
        <f t="shared" si="92"/>
        <v>19000</v>
      </c>
      <c r="M58" s="12">
        <f t="shared" si="93"/>
        <v>95000</v>
      </c>
      <c r="N58" s="7">
        <f t="shared" si="60"/>
        <v>5</v>
      </c>
      <c r="O58" s="8">
        <f t="shared" si="61"/>
        <v>-5</v>
      </c>
      <c r="P58" s="11">
        <f t="shared" si="94"/>
        <v>1000</v>
      </c>
      <c r="Q58" s="40">
        <f t="shared" si="95"/>
        <v>-5000</v>
      </c>
      <c r="R58" s="41" t="str">
        <f t="shared" ca="1" si="19"/>
        <v/>
      </c>
      <c r="S58" s="12" t="str">
        <f t="shared" ca="1" si="20"/>
        <v/>
      </c>
      <c r="T58" s="13" t="str">
        <f t="shared" ca="1" si="62"/>
        <v/>
      </c>
      <c r="U58" s="7" t="str">
        <f ca="1">IFERROR(COUNTIFS(OFFSET(_TradingHistory[実現損益],ROWS(_TradingHistory[])-IF(B58&gt;ROWS(_TradingHistory[]),ROWS(_TradingHistory[]),B58),0,IF(B58&gt;ROWS(_TradingHistory[]),ROWS(_TradingHistory[]),B58)-B57,1),"&gt;0"),"")</f>
        <v/>
      </c>
      <c r="V58" s="8" t="str">
        <f t="shared" ca="1" si="21"/>
        <v/>
      </c>
      <c r="W58" s="7" t="str">
        <f ca="1">IFERROR(SUMIFS(OFFSET(_TradingHistory[約定数量],ROWS(_TradingHistory[])-IF(B58&gt;ROWS(_TradingHistory[]),ROWS(_TradingHistory[]),B58),0,IF(B58&gt;ROWS(_TradingHistory[]),ROWS(_TradingHistory[]),B58)-B57,1),OFFSET(_TradingHistory[実現損益],ROWS(_TradingHistory[])-IF(B58&gt;ROWS(_TradingHistory[]),ROWS(_TradingHistory[]),B58),0,IF(B58&gt;ROWS(_TradingHistory[]),ROWS(_TradingHistory[]),B58)-B57,1),"&gt;0"),"")</f>
        <v/>
      </c>
      <c r="X58" s="7" t="str">
        <f ca="1">IFERROR(SUMIFS(OFFSET(_TradingHistory[実現損益],ROWS(_TradingHistory[])-IF(B58&gt;ROWS(_TradingHistory[]),ROWS(_TradingHistory[]),B58),0,IF(B58&gt;ROWS(_TradingHistory[]),ROWS(_TradingHistory[]),B58)-B57),OFFSET(_TradingHistory[実現損益],ROWS(_TradingHistory[])-IF(B58&gt;ROWS(_TradingHistory[]),ROWS(_TradingHistory[]),B58),0,IF(B58&gt;ROWS(_TradingHistory[]),ROWS(_TradingHistory[]),B58)-B57,1),"&gt;0"),"")</f>
        <v/>
      </c>
      <c r="Y58" s="14" t="str">
        <f ca="1">IFERROR(COUNTIFS(OFFSET(_TradingHistory[実現損益],ROWS(_TradingHistory[])-IF(B58&gt;ROWS(_TradingHistory[]),ROWS(_TradingHistory[]),B58),0,IF(B58&gt;ROWS(_TradingHistory[]),ROWS(_TradingHistory[]),B58)-B57,1),"&lt;=0"),"")</f>
        <v/>
      </c>
      <c r="Z58" s="8" t="str">
        <f t="shared" ca="1" si="22"/>
        <v/>
      </c>
      <c r="AA58" s="7" t="str">
        <f ca="1">IFERROR(SUMIFS(OFFSET(_TradingHistory[約定数量],ROWS(_TradingHistory[])-IF(B58&gt;ROWS(_TradingHistory[]),ROWS(_TradingHistory[]),B58),0,IF(B58&gt;ROWS(_TradingHistory[]),ROWS(_TradingHistory[]),B58)-B57,1),OFFSET(_TradingHistory[実現損益],ROWS(_TradingHistory[])-IF(B58&gt;ROWS(_TradingHistory[]),ROWS(_TradingHistory[]),B58),0,IF(B58&gt;ROWS(_TradingHistory[]),ROWS(_TradingHistory[]),B58)-B57,1),"&lt;=0"),"")</f>
        <v/>
      </c>
      <c r="AB58" s="42" t="str">
        <f ca="1">IFERROR(SUMIFS(OFFSET(_TradingHistory[実現損益],ROWS(_TradingHistory[])-IF(B58&gt;ROWS(_TradingHistory[]),ROWS(_TradingHistory[]),B58),0,IF(B58&gt;ROWS(_TradingHistory[]),ROWS(_TradingHistory[]),B58)-B57),OFFSET(_TradingHistory[実現損益],ROWS(_TradingHistory[])-IF(B58&gt;ROWS(_TradingHistory[]),ROWS(_TradingHistory[]),B58),0,IF(B58&gt;ROWS(_TradingHistory[]),ROWS(_TradingHistory[]),B58)-B57,1),"&lt;=0"),"")</f>
        <v/>
      </c>
      <c r="AC58" s="41" t="str">
        <f t="shared" ca="1" si="23"/>
        <v/>
      </c>
      <c r="AD58" s="9" t="str">
        <f t="shared" ca="1" si="24"/>
        <v/>
      </c>
      <c r="AE58" s="16" t="str">
        <f t="shared" ca="1" si="25"/>
        <v/>
      </c>
      <c r="AF58" s="7" t="str">
        <f t="shared" ca="1" si="26"/>
        <v/>
      </c>
      <c r="AG58" s="8" t="str">
        <f t="shared" ca="1" si="27"/>
        <v/>
      </c>
      <c r="AH58" s="15" t="str">
        <f t="shared" ca="1" si="28"/>
        <v/>
      </c>
      <c r="AI58" s="9" t="str">
        <f t="shared" ca="1" si="29"/>
        <v/>
      </c>
      <c r="AJ58" s="7" t="str">
        <f t="shared" ca="1" si="30"/>
        <v/>
      </c>
      <c r="AK58" s="8" t="str">
        <f t="shared" ca="1" si="31"/>
        <v/>
      </c>
      <c r="AL58" s="15" t="str">
        <f t="shared" ca="1" si="32"/>
        <v/>
      </c>
      <c r="AM58" s="31" t="str">
        <f t="shared" ca="1" si="33"/>
        <v/>
      </c>
      <c r="AN58" s="32">
        <f t="shared" ca="1" si="63"/>
        <v>0.94876023427165568</v>
      </c>
      <c r="AO58" s="24">
        <f t="shared" ca="1" si="81"/>
        <v>90020</v>
      </c>
      <c r="AP58" s="21">
        <f t="shared" ca="1" si="96"/>
        <v>1.8181818181818181E-2</v>
      </c>
      <c r="AQ58" s="25">
        <f t="shared" ca="1" si="82"/>
        <v>100</v>
      </c>
      <c r="AR58" s="22">
        <f t="shared" ca="1" si="91"/>
        <v>4.9331744716121015</v>
      </c>
      <c r="AS58" s="25">
        <f t="shared" ca="1" si="84"/>
        <v>19304</v>
      </c>
      <c r="AT58" s="24">
        <f t="shared" ca="1" si="85"/>
        <v>95230</v>
      </c>
      <c r="AU58" s="25">
        <f t="shared" ca="1" si="86"/>
        <v>6</v>
      </c>
      <c r="AV58" s="22">
        <f t="shared" ca="1" si="65"/>
        <v>-5.1996007984031936</v>
      </c>
      <c r="AW58" s="25">
        <f t="shared" ca="1" si="87"/>
        <v>1002</v>
      </c>
      <c r="AX58" s="36">
        <f t="shared" ca="1" si="88"/>
        <v>-5210</v>
      </c>
      <c r="AY58" s="35" t="str">
        <f>IF(B58&lt;サマリー!$B$33+100,-BC58/BG58,"")</f>
        <v/>
      </c>
      <c r="AZ58" s="20">
        <f t="shared" ca="1" si="42"/>
        <v>20</v>
      </c>
      <c r="BA58" s="21">
        <f t="shared" ca="1" si="43"/>
        <v>0.83333333333333337</v>
      </c>
      <c r="BB58" s="1">
        <f ca="1">COUNTIFS(OFFSET(_TradingHistory[実現損益],ROWS(_TradingHistory[])-IF(B58&gt;ROWS(_TradingHistory[]),ROWS(_TradingHistory[]),B58),0,IF(B58&gt;ROWS(_TradingHistory[]),ROWS(_TradingHistory[]),B58),1),"&gt;0")</f>
        <v>5</v>
      </c>
      <c r="BC58" s="22">
        <f t="shared" ca="1" si="44"/>
        <v>0.75657894736842102</v>
      </c>
      <c r="BD58" s="1">
        <f ca="1">SUMIFS(OFFSET(_TradingHistory[約定数量],ROWS(_TradingHistory[])-IF(B58&gt;ROWS(_TradingHistory[]),ROWS(_TradingHistory[]),B58),0,IF(B58&gt;ROWS(_TradingHistory[]),ROWS(_TradingHistory[]),B58),1),OFFSET(_TradingHistory[実現損益],ROWS(_TradingHistory[])-IF(B58&gt;ROWS(_TradingHistory[]),ROWS(_TradingHistory[]),B58),0,IF(B58&gt;ROWS(_TradingHistory[]),ROWS(_TradingHistory[]),B58),1),"&gt;0")</f>
        <v>304</v>
      </c>
      <c r="BE58" s="20">
        <f ca="1">SUMIFS(OFFSET(_TradingHistory[実現損益],ROWS(_TradingHistory[])-IF(B58&gt;ROWS(_TradingHistory[]),ROWS(_TradingHistory[]),B58),0,IF(B58&gt;ROWS(_TradingHistory[]),ROWS(_TradingHistory[]),B58)),OFFSET(_TradingHistory[実現損益],ROWS(_TradingHistory[])-IF(B58&gt;ROWS(_TradingHistory[]),ROWS(_TradingHistory[]),B58),0,IF(B58&gt;ROWS(_TradingHistory[]),ROWS(_TradingHistory[]),B58),1),"&gt;0")</f>
        <v>230</v>
      </c>
      <c r="BF58" s="1">
        <f ca="1">COUNTIFS(OFFSET(_TradingHistory[実現損益],ROWS(_TradingHistory[])-IF(B58&gt;ROWS(_TradingHistory[]),ROWS(_TradingHistory[]),B58),0,IF(B58&gt;ROWS(_TradingHistory[]),ROWS(_TradingHistory[]),B58),1),"&lt;=0")</f>
        <v>1</v>
      </c>
      <c r="BG58" s="22">
        <f t="shared" ca="1" si="45"/>
        <v>-105</v>
      </c>
      <c r="BH58" s="23">
        <f ca="1">SUMIFS(OFFSET(_TradingHistory[約定数量],ROWS(_TradingHistory[])-IF(B58&gt;ROWS(_TradingHistory[]),ROWS(_TradingHistory[]),B58),0,IF(B58&gt;ROWS(_TradingHistory[]),ROWS(_TradingHistory[]),B58),1),OFFSET(_TradingHistory[実現損益],ROWS(_TradingHistory[])-IF(B58&gt;ROWS(_TradingHistory[]),ROWS(_TradingHistory[]),B58),0,IF(B58&gt;ROWS(_TradingHistory[]),ROWS(_TradingHistory[]),B58),1),"&lt;=0")</f>
        <v>2</v>
      </c>
      <c r="BI58" s="37">
        <f ca="1">SUMIFS(OFFSET(_TradingHistory[実現損益],ROWS(_TradingHistory[])-IF(B58&gt;ROWS(_TradingHistory[]),ROWS(_TradingHistory[]),B58),0,IF(B58&gt;ROWS(_TradingHistory[]),ROWS(_TradingHistory[]),B58)),OFFSET(_TradingHistory[実現損益],ROWS(_TradingHistory[])-IF(B58&gt;ROWS(_TradingHistory[]),ROWS(_TradingHistory[]),B58),0,IF(B58&gt;ROWS(_TradingHistory[]),ROWS(_TradingHistory[]),B58),1),"&lt;=0")</f>
        <v>-210</v>
      </c>
      <c r="BJ58" s="35" t="str">
        <f t="shared" si="66"/>
        <v/>
      </c>
      <c r="BK58" s="20" t="str">
        <f t="shared" si="67"/>
        <v/>
      </c>
      <c r="BL58" s="21" t="str">
        <f t="shared" si="68"/>
        <v/>
      </c>
      <c r="BM58" s="23" t="str">
        <f t="shared" si="69"/>
        <v/>
      </c>
      <c r="BN58" s="22" t="str">
        <f t="shared" si="70"/>
        <v/>
      </c>
      <c r="BO58" s="25" t="str">
        <f t="shared" si="71"/>
        <v/>
      </c>
      <c r="BP58" s="20" t="str">
        <f t="shared" si="72"/>
        <v/>
      </c>
      <c r="BQ58" s="23" t="str">
        <f t="shared" si="73"/>
        <v/>
      </c>
      <c r="BR58" s="22" t="str">
        <f t="shared" si="74"/>
        <v/>
      </c>
      <c r="BS58" s="23" t="str">
        <f t="shared" si="75"/>
        <v/>
      </c>
      <c r="BT58" s="20" t="str">
        <f t="shared" si="76"/>
        <v/>
      </c>
    </row>
    <row r="59" spans="1:72" x14ac:dyDescent="0.4">
      <c r="A59" s="2" cm="1">
        <f t="array" ref="A59">IF(ROWS(_TradingHistory[])&gt;B59,INDEX(_TradingHistory[約定日],ROWS(_TradingHistory[])-B59,0),WORKDAY(A58,10))</f>
        <v>46472</v>
      </c>
      <c r="B59">
        <v>5600</v>
      </c>
      <c r="C59" s="17">
        <v>0.95</v>
      </c>
      <c r="D59">
        <v>200</v>
      </c>
      <c r="E59">
        <v>5</v>
      </c>
      <c r="F59">
        <v>5</v>
      </c>
      <c r="G59" s="8">
        <f t="shared" si="57"/>
        <v>1</v>
      </c>
      <c r="H59" s="9">
        <f t="shared" si="89"/>
        <v>90000</v>
      </c>
      <c r="I59" s="10">
        <f t="shared" si="58"/>
        <v>0.95</v>
      </c>
      <c r="J59" s="7">
        <f t="shared" si="59"/>
        <v>95</v>
      </c>
      <c r="K59" s="8">
        <f t="shared" si="90"/>
        <v>5</v>
      </c>
      <c r="L59" s="11">
        <f t="shared" si="92"/>
        <v>19000</v>
      </c>
      <c r="M59" s="12">
        <f t="shared" si="93"/>
        <v>95000</v>
      </c>
      <c r="N59" s="7">
        <f t="shared" si="60"/>
        <v>5</v>
      </c>
      <c r="O59" s="8">
        <f t="shared" si="61"/>
        <v>-5</v>
      </c>
      <c r="P59" s="11">
        <f t="shared" si="94"/>
        <v>1000</v>
      </c>
      <c r="Q59" s="40">
        <f t="shared" si="95"/>
        <v>-5000</v>
      </c>
      <c r="R59" s="41" t="str">
        <f t="shared" ca="1" si="19"/>
        <v/>
      </c>
      <c r="S59" s="12" t="str">
        <f t="shared" ca="1" si="20"/>
        <v/>
      </c>
      <c r="T59" s="13" t="str">
        <f t="shared" ca="1" si="62"/>
        <v/>
      </c>
      <c r="U59" s="7" t="str">
        <f ca="1">IFERROR(COUNTIFS(OFFSET(_TradingHistory[実現損益],ROWS(_TradingHistory[])-IF(B59&gt;ROWS(_TradingHistory[]),ROWS(_TradingHistory[]),B59),0,IF(B59&gt;ROWS(_TradingHistory[]),ROWS(_TradingHistory[]),B59)-B58,1),"&gt;0"),"")</f>
        <v/>
      </c>
      <c r="V59" s="8" t="str">
        <f t="shared" ca="1" si="21"/>
        <v/>
      </c>
      <c r="W59" s="7" t="str">
        <f ca="1">IFERROR(SUMIFS(OFFSET(_TradingHistory[約定数量],ROWS(_TradingHistory[])-IF(B59&gt;ROWS(_TradingHistory[]),ROWS(_TradingHistory[]),B59),0,IF(B59&gt;ROWS(_TradingHistory[]),ROWS(_TradingHistory[]),B59)-B58,1),OFFSET(_TradingHistory[実現損益],ROWS(_TradingHistory[])-IF(B59&gt;ROWS(_TradingHistory[]),ROWS(_TradingHistory[]),B59),0,IF(B59&gt;ROWS(_TradingHistory[]),ROWS(_TradingHistory[]),B59)-B58,1),"&gt;0"),"")</f>
        <v/>
      </c>
      <c r="X59" s="7" t="str">
        <f ca="1">IFERROR(SUMIFS(OFFSET(_TradingHistory[実現損益],ROWS(_TradingHistory[])-IF(B59&gt;ROWS(_TradingHistory[]),ROWS(_TradingHistory[]),B59),0,IF(B59&gt;ROWS(_TradingHistory[]),ROWS(_TradingHistory[]),B59)-B58),OFFSET(_TradingHistory[実現損益],ROWS(_TradingHistory[])-IF(B59&gt;ROWS(_TradingHistory[]),ROWS(_TradingHistory[]),B59),0,IF(B59&gt;ROWS(_TradingHistory[]),ROWS(_TradingHistory[]),B59)-B58,1),"&gt;0"),"")</f>
        <v/>
      </c>
      <c r="Y59" s="14" t="str">
        <f ca="1">IFERROR(COUNTIFS(OFFSET(_TradingHistory[実現損益],ROWS(_TradingHistory[])-IF(B59&gt;ROWS(_TradingHistory[]),ROWS(_TradingHistory[]),B59),0,IF(B59&gt;ROWS(_TradingHistory[]),ROWS(_TradingHistory[]),B59)-B58,1),"&lt;=0"),"")</f>
        <v/>
      </c>
      <c r="Z59" s="8" t="str">
        <f t="shared" ca="1" si="22"/>
        <v/>
      </c>
      <c r="AA59" s="7" t="str">
        <f ca="1">IFERROR(SUMIFS(OFFSET(_TradingHistory[約定数量],ROWS(_TradingHistory[])-IF(B59&gt;ROWS(_TradingHistory[]),ROWS(_TradingHistory[]),B59),0,IF(B59&gt;ROWS(_TradingHistory[]),ROWS(_TradingHistory[]),B59)-B58,1),OFFSET(_TradingHistory[実現損益],ROWS(_TradingHistory[])-IF(B59&gt;ROWS(_TradingHistory[]),ROWS(_TradingHistory[]),B59),0,IF(B59&gt;ROWS(_TradingHistory[]),ROWS(_TradingHistory[]),B59)-B58,1),"&lt;=0"),"")</f>
        <v/>
      </c>
      <c r="AB59" s="42" t="str">
        <f ca="1">IFERROR(SUMIFS(OFFSET(_TradingHistory[実現損益],ROWS(_TradingHistory[])-IF(B59&gt;ROWS(_TradingHistory[]),ROWS(_TradingHistory[]),B59),0,IF(B59&gt;ROWS(_TradingHistory[]),ROWS(_TradingHistory[]),B59)-B58),OFFSET(_TradingHistory[実現損益],ROWS(_TradingHistory[])-IF(B59&gt;ROWS(_TradingHistory[]),ROWS(_TradingHistory[]),B59),0,IF(B59&gt;ROWS(_TradingHistory[]),ROWS(_TradingHistory[]),B59)-B58,1),"&lt;=0"),"")</f>
        <v/>
      </c>
      <c r="AC59" s="41" t="str">
        <f t="shared" ca="1" si="23"/>
        <v/>
      </c>
      <c r="AD59" s="9" t="str">
        <f t="shared" ca="1" si="24"/>
        <v/>
      </c>
      <c r="AE59" s="16" t="str">
        <f t="shared" ca="1" si="25"/>
        <v/>
      </c>
      <c r="AF59" s="7" t="str">
        <f t="shared" ca="1" si="26"/>
        <v/>
      </c>
      <c r="AG59" s="8" t="str">
        <f t="shared" ca="1" si="27"/>
        <v/>
      </c>
      <c r="AH59" s="15" t="str">
        <f t="shared" ca="1" si="28"/>
        <v/>
      </c>
      <c r="AI59" s="9" t="str">
        <f t="shared" ca="1" si="29"/>
        <v/>
      </c>
      <c r="AJ59" s="7" t="str">
        <f t="shared" ca="1" si="30"/>
        <v/>
      </c>
      <c r="AK59" s="8" t="str">
        <f t="shared" ca="1" si="31"/>
        <v/>
      </c>
      <c r="AL59" s="15" t="str">
        <f t="shared" ca="1" si="32"/>
        <v/>
      </c>
      <c r="AM59" s="31" t="str">
        <f t="shared" ca="1" si="33"/>
        <v/>
      </c>
      <c r="AN59" s="32">
        <f t="shared" ca="1" si="63"/>
        <v>0.94876023427165568</v>
      </c>
      <c r="AO59" s="24">
        <f t="shared" ca="1" si="81"/>
        <v>90020</v>
      </c>
      <c r="AP59" s="21">
        <f t="shared" ca="1" si="96"/>
        <v>1.7857142857142856E-2</v>
      </c>
      <c r="AQ59" s="25">
        <f t="shared" ca="1" si="82"/>
        <v>100</v>
      </c>
      <c r="AR59" s="22">
        <f t="shared" ca="1" si="91"/>
        <v>4.9331744716121015</v>
      </c>
      <c r="AS59" s="25">
        <f t="shared" ca="1" si="84"/>
        <v>19304</v>
      </c>
      <c r="AT59" s="24">
        <f t="shared" ca="1" si="85"/>
        <v>95230</v>
      </c>
      <c r="AU59" s="25">
        <f t="shared" ca="1" si="86"/>
        <v>6</v>
      </c>
      <c r="AV59" s="22">
        <f t="shared" ca="1" si="65"/>
        <v>-5.1996007984031936</v>
      </c>
      <c r="AW59" s="25">
        <f t="shared" ca="1" si="87"/>
        <v>1002</v>
      </c>
      <c r="AX59" s="36">
        <f t="shared" ca="1" si="88"/>
        <v>-5210</v>
      </c>
      <c r="AY59" s="35" t="str">
        <f>IF(B59&lt;サマリー!$B$33+100,-BC59/BG59,"")</f>
        <v/>
      </c>
      <c r="AZ59" s="20">
        <f t="shared" ca="1" si="42"/>
        <v>20</v>
      </c>
      <c r="BA59" s="21">
        <f t="shared" ca="1" si="43"/>
        <v>0.83333333333333337</v>
      </c>
      <c r="BB59" s="1">
        <f ca="1">COUNTIFS(OFFSET(_TradingHistory[実現損益],ROWS(_TradingHistory[])-IF(B59&gt;ROWS(_TradingHistory[]),ROWS(_TradingHistory[]),B59),0,IF(B59&gt;ROWS(_TradingHistory[]),ROWS(_TradingHistory[]),B59),1),"&gt;0")</f>
        <v>5</v>
      </c>
      <c r="BC59" s="22">
        <f t="shared" ca="1" si="44"/>
        <v>0.75657894736842102</v>
      </c>
      <c r="BD59" s="1">
        <f ca="1">SUMIFS(OFFSET(_TradingHistory[約定数量],ROWS(_TradingHistory[])-IF(B59&gt;ROWS(_TradingHistory[]),ROWS(_TradingHistory[]),B59),0,IF(B59&gt;ROWS(_TradingHistory[]),ROWS(_TradingHistory[]),B59),1),OFFSET(_TradingHistory[実現損益],ROWS(_TradingHistory[])-IF(B59&gt;ROWS(_TradingHistory[]),ROWS(_TradingHistory[]),B59),0,IF(B59&gt;ROWS(_TradingHistory[]),ROWS(_TradingHistory[]),B59),1),"&gt;0")</f>
        <v>304</v>
      </c>
      <c r="BE59" s="20">
        <f ca="1">SUMIFS(OFFSET(_TradingHistory[実現損益],ROWS(_TradingHistory[])-IF(B59&gt;ROWS(_TradingHistory[]),ROWS(_TradingHistory[]),B59),0,IF(B59&gt;ROWS(_TradingHistory[]),ROWS(_TradingHistory[]),B59)),OFFSET(_TradingHistory[実現損益],ROWS(_TradingHistory[])-IF(B59&gt;ROWS(_TradingHistory[]),ROWS(_TradingHistory[]),B59),0,IF(B59&gt;ROWS(_TradingHistory[]),ROWS(_TradingHistory[]),B59),1),"&gt;0")</f>
        <v>230</v>
      </c>
      <c r="BF59" s="1">
        <f ca="1">COUNTIFS(OFFSET(_TradingHistory[実現損益],ROWS(_TradingHistory[])-IF(B59&gt;ROWS(_TradingHistory[]),ROWS(_TradingHistory[]),B59),0,IF(B59&gt;ROWS(_TradingHistory[]),ROWS(_TradingHistory[]),B59),1),"&lt;=0")</f>
        <v>1</v>
      </c>
      <c r="BG59" s="22">
        <f t="shared" ca="1" si="45"/>
        <v>-105</v>
      </c>
      <c r="BH59" s="23">
        <f ca="1">SUMIFS(OFFSET(_TradingHistory[約定数量],ROWS(_TradingHistory[])-IF(B59&gt;ROWS(_TradingHistory[]),ROWS(_TradingHistory[]),B59),0,IF(B59&gt;ROWS(_TradingHistory[]),ROWS(_TradingHistory[]),B59),1),OFFSET(_TradingHistory[実現損益],ROWS(_TradingHistory[])-IF(B59&gt;ROWS(_TradingHistory[]),ROWS(_TradingHistory[]),B59),0,IF(B59&gt;ROWS(_TradingHistory[]),ROWS(_TradingHistory[]),B59),1),"&lt;=0")</f>
        <v>2</v>
      </c>
      <c r="BI59" s="37">
        <f ca="1">SUMIFS(OFFSET(_TradingHistory[実現損益],ROWS(_TradingHistory[])-IF(B59&gt;ROWS(_TradingHistory[]),ROWS(_TradingHistory[]),B59),0,IF(B59&gt;ROWS(_TradingHistory[]),ROWS(_TradingHistory[]),B59)),OFFSET(_TradingHistory[実現損益],ROWS(_TradingHistory[])-IF(B59&gt;ROWS(_TradingHistory[]),ROWS(_TradingHistory[]),B59),0,IF(B59&gt;ROWS(_TradingHistory[]),ROWS(_TradingHistory[]),B59),1),"&lt;=0")</f>
        <v>-210</v>
      </c>
      <c r="BJ59" s="35" t="str">
        <f t="shared" si="66"/>
        <v/>
      </c>
      <c r="BK59" s="20" t="str">
        <f t="shared" si="67"/>
        <v/>
      </c>
      <c r="BL59" s="21" t="str">
        <f t="shared" si="68"/>
        <v/>
      </c>
      <c r="BM59" s="23" t="str">
        <f t="shared" si="69"/>
        <v/>
      </c>
      <c r="BN59" s="22" t="str">
        <f t="shared" si="70"/>
        <v/>
      </c>
      <c r="BO59" s="25" t="str">
        <f t="shared" si="71"/>
        <v/>
      </c>
      <c r="BP59" s="20" t="str">
        <f t="shared" si="72"/>
        <v/>
      </c>
      <c r="BQ59" s="23" t="str">
        <f t="shared" si="73"/>
        <v/>
      </c>
      <c r="BR59" s="22" t="str">
        <f t="shared" si="74"/>
        <v/>
      </c>
      <c r="BS59" s="23" t="str">
        <f t="shared" si="75"/>
        <v/>
      </c>
      <c r="BT59" s="20" t="str">
        <f t="shared" si="76"/>
        <v/>
      </c>
    </row>
    <row r="60" spans="1:72" x14ac:dyDescent="0.4">
      <c r="A60" s="2" cm="1">
        <f t="array" ref="A60">IF(ROWS(_TradingHistory[])&gt;B60,INDEX(_TradingHistory[約定日],ROWS(_TradingHistory[])-B60,0),WORKDAY(A59,10))</f>
        <v>46486</v>
      </c>
      <c r="B60">
        <v>5700</v>
      </c>
      <c r="C60" s="17">
        <v>0.95</v>
      </c>
      <c r="D60">
        <v>200</v>
      </c>
      <c r="E60">
        <v>5</v>
      </c>
      <c r="F60">
        <v>5</v>
      </c>
      <c r="G60" s="8">
        <f t="shared" si="57"/>
        <v>1</v>
      </c>
      <c r="H60" s="9">
        <f t="shared" si="89"/>
        <v>90000</v>
      </c>
      <c r="I60" s="10">
        <f t="shared" si="58"/>
        <v>0.95</v>
      </c>
      <c r="J60" s="7">
        <f t="shared" si="59"/>
        <v>95</v>
      </c>
      <c r="K60" s="8">
        <f t="shared" si="90"/>
        <v>5</v>
      </c>
      <c r="L60" s="11">
        <f t="shared" si="92"/>
        <v>19000</v>
      </c>
      <c r="M60" s="12">
        <f t="shared" si="93"/>
        <v>95000</v>
      </c>
      <c r="N60" s="7">
        <f t="shared" si="60"/>
        <v>5</v>
      </c>
      <c r="O60" s="8">
        <f t="shared" si="61"/>
        <v>-5</v>
      </c>
      <c r="P60" s="11">
        <f t="shared" si="94"/>
        <v>1000</v>
      </c>
      <c r="Q60" s="40">
        <f t="shared" si="95"/>
        <v>-5000</v>
      </c>
      <c r="R60" s="41" t="str">
        <f t="shared" ca="1" si="19"/>
        <v/>
      </c>
      <c r="S60" s="12" t="str">
        <f t="shared" ca="1" si="20"/>
        <v/>
      </c>
      <c r="T60" s="13" t="str">
        <f t="shared" ca="1" si="62"/>
        <v/>
      </c>
      <c r="U60" s="7" t="str">
        <f ca="1">IFERROR(COUNTIFS(OFFSET(_TradingHistory[実現損益],ROWS(_TradingHistory[])-IF(B60&gt;ROWS(_TradingHistory[]),ROWS(_TradingHistory[]),B60),0,IF(B60&gt;ROWS(_TradingHistory[]),ROWS(_TradingHistory[]),B60)-B59,1),"&gt;0"),"")</f>
        <v/>
      </c>
      <c r="V60" s="8" t="str">
        <f t="shared" ca="1" si="21"/>
        <v/>
      </c>
      <c r="W60" s="7" t="str">
        <f ca="1">IFERROR(SUMIFS(OFFSET(_TradingHistory[約定数量],ROWS(_TradingHistory[])-IF(B60&gt;ROWS(_TradingHistory[]),ROWS(_TradingHistory[]),B60),0,IF(B60&gt;ROWS(_TradingHistory[]),ROWS(_TradingHistory[]),B60)-B59,1),OFFSET(_TradingHistory[実現損益],ROWS(_TradingHistory[])-IF(B60&gt;ROWS(_TradingHistory[]),ROWS(_TradingHistory[]),B60),0,IF(B60&gt;ROWS(_TradingHistory[]),ROWS(_TradingHistory[]),B60)-B59,1),"&gt;0"),"")</f>
        <v/>
      </c>
      <c r="X60" s="7" t="str">
        <f ca="1">IFERROR(SUMIFS(OFFSET(_TradingHistory[実現損益],ROWS(_TradingHistory[])-IF(B60&gt;ROWS(_TradingHistory[]),ROWS(_TradingHistory[]),B60),0,IF(B60&gt;ROWS(_TradingHistory[]),ROWS(_TradingHistory[]),B60)-B59),OFFSET(_TradingHistory[実現損益],ROWS(_TradingHistory[])-IF(B60&gt;ROWS(_TradingHistory[]),ROWS(_TradingHistory[]),B60),0,IF(B60&gt;ROWS(_TradingHistory[]),ROWS(_TradingHistory[]),B60)-B59,1),"&gt;0"),"")</f>
        <v/>
      </c>
      <c r="Y60" s="14" t="str">
        <f ca="1">IFERROR(COUNTIFS(OFFSET(_TradingHistory[実現損益],ROWS(_TradingHistory[])-IF(B60&gt;ROWS(_TradingHistory[]),ROWS(_TradingHistory[]),B60),0,IF(B60&gt;ROWS(_TradingHistory[]),ROWS(_TradingHistory[]),B60)-B59,1),"&lt;=0"),"")</f>
        <v/>
      </c>
      <c r="Z60" s="8" t="str">
        <f t="shared" ca="1" si="22"/>
        <v/>
      </c>
      <c r="AA60" s="7" t="str">
        <f ca="1">IFERROR(SUMIFS(OFFSET(_TradingHistory[約定数量],ROWS(_TradingHistory[])-IF(B60&gt;ROWS(_TradingHistory[]),ROWS(_TradingHistory[]),B60),0,IF(B60&gt;ROWS(_TradingHistory[]),ROWS(_TradingHistory[]),B60)-B59,1),OFFSET(_TradingHistory[実現損益],ROWS(_TradingHistory[])-IF(B60&gt;ROWS(_TradingHistory[]),ROWS(_TradingHistory[]),B60),0,IF(B60&gt;ROWS(_TradingHistory[]),ROWS(_TradingHistory[]),B60)-B59,1),"&lt;=0"),"")</f>
        <v/>
      </c>
      <c r="AB60" s="42" t="str">
        <f ca="1">IFERROR(SUMIFS(OFFSET(_TradingHistory[実現損益],ROWS(_TradingHistory[])-IF(B60&gt;ROWS(_TradingHistory[]),ROWS(_TradingHistory[]),B60),0,IF(B60&gt;ROWS(_TradingHistory[]),ROWS(_TradingHistory[]),B60)-B59),OFFSET(_TradingHistory[実現損益],ROWS(_TradingHistory[])-IF(B60&gt;ROWS(_TradingHistory[]),ROWS(_TradingHistory[]),B60),0,IF(B60&gt;ROWS(_TradingHistory[]),ROWS(_TradingHistory[]),B60)-B59,1),"&lt;=0"),"")</f>
        <v/>
      </c>
      <c r="AC60" s="41" t="str">
        <f t="shared" ca="1" si="23"/>
        <v/>
      </c>
      <c r="AD60" s="9" t="str">
        <f t="shared" ca="1" si="24"/>
        <v/>
      </c>
      <c r="AE60" s="16" t="str">
        <f t="shared" ca="1" si="25"/>
        <v/>
      </c>
      <c r="AF60" s="7" t="str">
        <f t="shared" ca="1" si="26"/>
        <v/>
      </c>
      <c r="AG60" s="8" t="str">
        <f t="shared" ca="1" si="27"/>
        <v/>
      </c>
      <c r="AH60" s="15" t="str">
        <f t="shared" ca="1" si="28"/>
        <v/>
      </c>
      <c r="AI60" s="9" t="str">
        <f t="shared" ca="1" si="29"/>
        <v/>
      </c>
      <c r="AJ60" s="7" t="str">
        <f t="shared" ca="1" si="30"/>
        <v/>
      </c>
      <c r="AK60" s="8" t="str">
        <f t="shared" ca="1" si="31"/>
        <v/>
      </c>
      <c r="AL60" s="15" t="str">
        <f t="shared" ca="1" si="32"/>
        <v/>
      </c>
      <c r="AM60" s="31" t="str">
        <f t="shared" ca="1" si="33"/>
        <v/>
      </c>
      <c r="AN60" s="32">
        <f t="shared" ca="1" si="63"/>
        <v>0.94876023427165568</v>
      </c>
      <c r="AO60" s="24">
        <f t="shared" ca="1" si="81"/>
        <v>90020</v>
      </c>
      <c r="AP60" s="21">
        <f t="shared" ca="1" si="96"/>
        <v>1.7543859649122806E-2</v>
      </c>
      <c r="AQ60" s="25">
        <f t="shared" ca="1" si="82"/>
        <v>100</v>
      </c>
      <c r="AR60" s="22">
        <f t="shared" ca="1" si="91"/>
        <v>4.9331744716121015</v>
      </c>
      <c r="AS60" s="25">
        <f t="shared" ca="1" si="84"/>
        <v>19304</v>
      </c>
      <c r="AT60" s="24">
        <f t="shared" ca="1" si="85"/>
        <v>95230</v>
      </c>
      <c r="AU60" s="25">
        <f t="shared" ca="1" si="86"/>
        <v>6</v>
      </c>
      <c r="AV60" s="22">
        <f t="shared" ca="1" si="65"/>
        <v>-5.1996007984031936</v>
      </c>
      <c r="AW60" s="25">
        <f t="shared" ca="1" si="87"/>
        <v>1002</v>
      </c>
      <c r="AX60" s="36">
        <f t="shared" ca="1" si="88"/>
        <v>-5210</v>
      </c>
      <c r="AY60" s="35" t="str">
        <f>IF(B60&lt;サマリー!$B$33+100,-BC60/BG60,"")</f>
        <v/>
      </c>
      <c r="AZ60" s="20">
        <f t="shared" ca="1" si="42"/>
        <v>20</v>
      </c>
      <c r="BA60" s="21">
        <f t="shared" ca="1" si="43"/>
        <v>0.83333333333333337</v>
      </c>
      <c r="BB60" s="1">
        <f ca="1">COUNTIFS(OFFSET(_TradingHistory[実現損益],ROWS(_TradingHistory[])-IF(B60&gt;ROWS(_TradingHistory[]),ROWS(_TradingHistory[]),B60),0,IF(B60&gt;ROWS(_TradingHistory[]),ROWS(_TradingHistory[]),B60),1),"&gt;0")</f>
        <v>5</v>
      </c>
      <c r="BC60" s="22">
        <f t="shared" ca="1" si="44"/>
        <v>0.75657894736842102</v>
      </c>
      <c r="BD60" s="1">
        <f ca="1">SUMIFS(OFFSET(_TradingHistory[約定数量],ROWS(_TradingHistory[])-IF(B60&gt;ROWS(_TradingHistory[]),ROWS(_TradingHistory[]),B60),0,IF(B60&gt;ROWS(_TradingHistory[]),ROWS(_TradingHistory[]),B60),1),OFFSET(_TradingHistory[実現損益],ROWS(_TradingHistory[])-IF(B60&gt;ROWS(_TradingHistory[]),ROWS(_TradingHistory[]),B60),0,IF(B60&gt;ROWS(_TradingHistory[]),ROWS(_TradingHistory[]),B60),1),"&gt;0")</f>
        <v>304</v>
      </c>
      <c r="BE60" s="20">
        <f ca="1">SUMIFS(OFFSET(_TradingHistory[実現損益],ROWS(_TradingHistory[])-IF(B60&gt;ROWS(_TradingHistory[]),ROWS(_TradingHistory[]),B60),0,IF(B60&gt;ROWS(_TradingHistory[]),ROWS(_TradingHistory[]),B60)),OFFSET(_TradingHistory[実現損益],ROWS(_TradingHistory[])-IF(B60&gt;ROWS(_TradingHistory[]),ROWS(_TradingHistory[]),B60),0,IF(B60&gt;ROWS(_TradingHistory[]),ROWS(_TradingHistory[]),B60),1),"&gt;0")</f>
        <v>230</v>
      </c>
      <c r="BF60" s="1">
        <f ca="1">COUNTIFS(OFFSET(_TradingHistory[実現損益],ROWS(_TradingHistory[])-IF(B60&gt;ROWS(_TradingHistory[]),ROWS(_TradingHistory[]),B60),0,IF(B60&gt;ROWS(_TradingHistory[]),ROWS(_TradingHistory[]),B60),1),"&lt;=0")</f>
        <v>1</v>
      </c>
      <c r="BG60" s="22">
        <f t="shared" ca="1" si="45"/>
        <v>-105</v>
      </c>
      <c r="BH60" s="23">
        <f ca="1">SUMIFS(OFFSET(_TradingHistory[約定数量],ROWS(_TradingHistory[])-IF(B60&gt;ROWS(_TradingHistory[]),ROWS(_TradingHistory[]),B60),0,IF(B60&gt;ROWS(_TradingHistory[]),ROWS(_TradingHistory[]),B60),1),OFFSET(_TradingHistory[実現損益],ROWS(_TradingHistory[])-IF(B60&gt;ROWS(_TradingHistory[]),ROWS(_TradingHistory[]),B60),0,IF(B60&gt;ROWS(_TradingHistory[]),ROWS(_TradingHistory[]),B60),1),"&lt;=0")</f>
        <v>2</v>
      </c>
      <c r="BI60" s="37">
        <f ca="1">SUMIFS(OFFSET(_TradingHistory[実現損益],ROWS(_TradingHistory[])-IF(B60&gt;ROWS(_TradingHistory[]),ROWS(_TradingHistory[]),B60),0,IF(B60&gt;ROWS(_TradingHistory[]),ROWS(_TradingHistory[]),B60)),OFFSET(_TradingHistory[実現損益],ROWS(_TradingHistory[])-IF(B60&gt;ROWS(_TradingHistory[]),ROWS(_TradingHistory[]),B60),0,IF(B60&gt;ROWS(_TradingHistory[]),ROWS(_TradingHistory[]),B60),1),"&lt;=0")</f>
        <v>-210</v>
      </c>
      <c r="BJ60" s="35" t="str">
        <f t="shared" si="66"/>
        <v/>
      </c>
      <c r="BK60" s="20" t="str">
        <f t="shared" si="67"/>
        <v/>
      </c>
      <c r="BL60" s="21" t="str">
        <f t="shared" si="68"/>
        <v/>
      </c>
      <c r="BM60" s="23" t="str">
        <f t="shared" si="69"/>
        <v/>
      </c>
      <c r="BN60" s="22" t="str">
        <f t="shared" si="70"/>
        <v/>
      </c>
      <c r="BO60" s="25" t="str">
        <f t="shared" si="71"/>
        <v/>
      </c>
      <c r="BP60" s="20" t="str">
        <f t="shared" si="72"/>
        <v/>
      </c>
      <c r="BQ60" s="23" t="str">
        <f t="shared" si="73"/>
        <v/>
      </c>
      <c r="BR60" s="22" t="str">
        <f t="shared" si="74"/>
        <v/>
      </c>
      <c r="BS60" s="23" t="str">
        <f t="shared" si="75"/>
        <v/>
      </c>
      <c r="BT60" s="20" t="str">
        <f t="shared" si="76"/>
        <v/>
      </c>
    </row>
    <row r="61" spans="1:72" x14ac:dyDescent="0.4">
      <c r="A61" s="2" cm="1">
        <f t="array" ref="A61">IF(ROWS(_TradingHistory[])&gt;B61,INDEX(_TradingHistory[約定日],ROWS(_TradingHistory[])-B61,0),WORKDAY(A60,10))</f>
        <v>46500</v>
      </c>
      <c r="B61">
        <v>5800</v>
      </c>
      <c r="C61" s="17">
        <v>0.95</v>
      </c>
      <c r="D61">
        <v>200</v>
      </c>
      <c r="E61">
        <v>5</v>
      </c>
      <c r="F61">
        <v>5</v>
      </c>
      <c r="G61" s="8">
        <f t="shared" si="57"/>
        <v>1</v>
      </c>
      <c r="H61" s="9">
        <f t="shared" si="89"/>
        <v>90000</v>
      </c>
      <c r="I61" s="10">
        <f t="shared" si="58"/>
        <v>0.95</v>
      </c>
      <c r="J61" s="7">
        <f t="shared" si="59"/>
        <v>95</v>
      </c>
      <c r="K61" s="8">
        <f t="shared" si="90"/>
        <v>5</v>
      </c>
      <c r="L61" s="11">
        <f t="shared" si="92"/>
        <v>19000</v>
      </c>
      <c r="M61" s="12">
        <f t="shared" si="93"/>
        <v>95000</v>
      </c>
      <c r="N61" s="7">
        <f t="shared" si="60"/>
        <v>5</v>
      </c>
      <c r="O61" s="8">
        <f t="shared" si="61"/>
        <v>-5</v>
      </c>
      <c r="P61" s="11">
        <f t="shared" si="94"/>
        <v>1000</v>
      </c>
      <c r="Q61" s="40">
        <f t="shared" si="95"/>
        <v>-5000</v>
      </c>
      <c r="R61" s="41" t="str">
        <f t="shared" ca="1" si="19"/>
        <v/>
      </c>
      <c r="S61" s="12" t="str">
        <f t="shared" ca="1" si="20"/>
        <v/>
      </c>
      <c r="T61" s="13" t="str">
        <f t="shared" ca="1" si="62"/>
        <v/>
      </c>
      <c r="U61" s="7" t="str">
        <f ca="1">IFERROR(COUNTIFS(OFFSET(_TradingHistory[実現損益],ROWS(_TradingHistory[])-IF(B61&gt;ROWS(_TradingHistory[]),ROWS(_TradingHistory[]),B61),0,IF(B61&gt;ROWS(_TradingHistory[]),ROWS(_TradingHistory[]),B61)-B60,1),"&gt;0"),"")</f>
        <v/>
      </c>
      <c r="V61" s="8" t="str">
        <f t="shared" ca="1" si="21"/>
        <v/>
      </c>
      <c r="W61" s="7" t="str">
        <f ca="1">IFERROR(SUMIFS(OFFSET(_TradingHistory[約定数量],ROWS(_TradingHistory[])-IF(B61&gt;ROWS(_TradingHistory[]),ROWS(_TradingHistory[]),B61),0,IF(B61&gt;ROWS(_TradingHistory[]),ROWS(_TradingHistory[]),B61)-B60,1),OFFSET(_TradingHistory[実現損益],ROWS(_TradingHistory[])-IF(B61&gt;ROWS(_TradingHistory[]),ROWS(_TradingHistory[]),B61),0,IF(B61&gt;ROWS(_TradingHistory[]),ROWS(_TradingHistory[]),B61)-B60,1),"&gt;0"),"")</f>
        <v/>
      </c>
      <c r="X61" s="7" t="str">
        <f ca="1">IFERROR(SUMIFS(OFFSET(_TradingHistory[実現損益],ROWS(_TradingHistory[])-IF(B61&gt;ROWS(_TradingHistory[]),ROWS(_TradingHistory[]),B61),0,IF(B61&gt;ROWS(_TradingHistory[]),ROWS(_TradingHistory[]),B61)-B60),OFFSET(_TradingHistory[実現損益],ROWS(_TradingHistory[])-IF(B61&gt;ROWS(_TradingHistory[]),ROWS(_TradingHistory[]),B61),0,IF(B61&gt;ROWS(_TradingHistory[]),ROWS(_TradingHistory[]),B61)-B60,1),"&gt;0"),"")</f>
        <v/>
      </c>
      <c r="Y61" s="14" t="str">
        <f ca="1">IFERROR(COUNTIFS(OFFSET(_TradingHistory[実現損益],ROWS(_TradingHistory[])-IF(B61&gt;ROWS(_TradingHistory[]),ROWS(_TradingHistory[]),B61),0,IF(B61&gt;ROWS(_TradingHistory[]),ROWS(_TradingHistory[]),B61)-B60,1),"&lt;=0"),"")</f>
        <v/>
      </c>
      <c r="Z61" s="8" t="str">
        <f t="shared" ca="1" si="22"/>
        <v/>
      </c>
      <c r="AA61" s="7" t="str">
        <f ca="1">IFERROR(SUMIFS(OFFSET(_TradingHistory[約定数量],ROWS(_TradingHistory[])-IF(B61&gt;ROWS(_TradingHistory[]),ROWS(_TradingHistory[]),B61),0,IF(B61&gt;ROWS(_TradingHistory[]),ROWS(_TradingHistory[]),B61)-B60,1),OFFSET(_TradingHistory[実現損益],ROWS(_TradingHistory[])-IF(B61&gt;ROWS(_TradingHistory[]),ROWS(_TradingHistory[]),B61),0,IF(B61&gt;ROWS(_TradingHistory[]),ROWS(_TradingHistory[]),B61)-B60,1),"&lt;=0"),"")</f>
        <v/>
      </c>
      <c r="AB61" s="42" t="str">
        <f ca="1">IFERROR(SUMIFS(OFFSET(_TradingHistory[実現損益],ROWS(_TradingHistory[])-IF(B61&gt;ROWS(_TradingHistory[]),ROWS(_TradingHistory[]),B61),0,IF(B61&gt;ROWS(_TradingHistory[]),ROWS(_TradingHistory[]),B61)-B60),OFFSET(_TradingHistory[実現損益],ROWS(_TradingHistory[])-IF(B61&gt;ROWS(_TradingHistory[]),ROWS(_TradingHistory[]),B61),0,IF(B61&gt;ROWS(_TradingHistory[]),ROWS(_TradingHistory[]),B61)-B60,1),"&lt;=0"),"")</f>
        <v/>
      </c>
      <c r="AC61" s="41" t="str">
        <f t="shared" ca="1" si="23"/>
        <v/>
      </c>
      <c r="AD61" s="9" t="str">
        <f t="shared" ca="1" si="24"/>
        <v/>
      </c>
      <c r="AE61" s="16" t="str">
        <f t="shared" ca="1" si="25"/>
        <v/>
      </c>
      <c r="AF61" s="7" t="str">
        <f t="shared" ca="1" si="26"/>
        <v/>
      </c>
      <c r="AG61" s="8" t="str">
        <f t="shared" ca="1" si="27"/>
        <v/>
      </c>
      <c r="AH61" s="15" t="str">
        <f t="shared" ca="1" si="28"/>
        <v/>
      </c>
      <c r="AI61" s="9" t="str">
        <f t="shared" ca="1" si="29"/>
        <v/>
      </c>
      <c r="AJ61" s="7" t="str">
        <f t="shared" ca="1" si="30"/>
        <v/>
      </c>
      <c r="AK61" s="8" t="str">
        <f t="shared" ca="1" si="31"/>
        <v/>
      </c>
      <c r="AL61" s="15" t="str">
        <f t="shared" ca="1" si="32"/>
        <v/>
      </c>
      <c r="AM61" s="31" t="str">
        <f t="shared" ca="1" si="33"/>
        <v/>
      </c>
      <c r="AN61" s="32">
        <f t="shared" ca="1" si="63"/>
        <v>0.94876023427165568</v>
      </c>
      <c r="AO61" s="24">
        <f t="shared" ca="1" si="81"/>
        <v>90020</v>
      </c>
      <c r="AP61" s="21">
        <f t="shared" ca="1" si="96"/>
        <v>1.7241379310344827E-2</v>
      </c>
      <c r="AQ61" s="25">
        <f t="shared" ca="1" si="82"/>
        <v>100</v>
      </c>
      <c r="AR61" s="22">
        <f t="shared" ca="1" si="91"/>
        <v>4.9331744716121015</v>
      </c>
      <c r="AS61" s="25">
        <f t="shared" ca="1" si="84"/>
        <v>19304</v>
      </c>
      <c r="AT61" s="24">
        <f t="shared" ca="1" si="85"/>
        <v>95230</v>
      </c>
      <c r="AU61" s="25">
        <f t="shared" ca="1" si="86"/>
        <v>6</v>
      </c>
      <c r="AV61" s="22">
        <f t="shared" ca="1" si="65"/>
        <v>-5.1996007984031936</v>
      </c>
      <c r="AW61" s="25">
        <f t="shared" ca="1" si="87"/>
        <v>1002</v>
      </c>
      <c r="AX61" s="36">
        <f t="shared" ca="1" si="88"/>
        <v>-5210</v>
      </c>
      <c r="AY61" s="35" t="str">
        <f>IF(B61&lt;サマリー!$B$33+100,-BC61/BG61,"")</f>
        <v/>
      </c>
      <c r="AZ61" s="20">
        <f t="shared" ca="1" si="42"/>
        <v>20</v>
      </c>
      <c r="BA61" s="21">
        <f t="shared" ca="1" si="43"/>
        <v>0.83333333333333337</v>
      </c>
      <c r="BB61" s="1">
        <f ca="1">COUNTIFS(OFFSET(_TradingHistory[実現損益],ROWS(_TradingHistory[])-IF(B61&gt;ROWS(_TradingHistory[]),ROWS(_TradingHistory[]),B61),0,IF(B61&gt;ROWS(_TradingHistory[]),ROWS(_TradingHistory[]),B61),1),"&gt;0")</f>
        <v>5</v>
      </c>
      <c r="BC61" s="22">
        <f t="shared" ca="1" si="44"/>
        <v>0.75657894736842102</v>
      </c>
      <c r="BD61" s="1">
        <f ca="1">SUMIFS(OFFSET(_TradingHistory[約定数量],ROWS(_TradingHistory[])-IF(B61&gt;ROWS(_TradingHistory[]),ROWS(_TradingHistory[]),B61),0,IF(B61&gt;ROWS(_TradingHistory[]),ROWS(_TradingHistory[]),B61),1),OFFSET(_TradingHistory[実現損益],ROWS(_TradingHistory[])-IF(B61&gt;ROWS(_TradingHistory[]),ROWS(_TradingHistory[]),B61),0,IF(B61&gt;ROWS(_TradingHistory[]),ROWS(_TradingHistory[]),B61),1),"&gt;0")</f>
        <v>304</v>
      </c>
      <c r="BE61" s="20">
        <f ca="1">SUMIFS(OFFSET(_TradingHistory[実現損益],ROWS(_TradingHistory[])-IF(B61&gt;ROWS(_TradingHistory[]),ROWS(_TradingHistory[]),B61),0,IF(B61&gt;ROWS(_TradingHistory[]),ROWS(_TradingHistory[]),B61)),OFFSET(_TradingHistory[実現損益],ROWS(_TradingHistory[])-IF(B61&gt;ROWS(_TradingHistory[]),ROWS(_TradingHistory[]),B61),0,IF(B61&gt;ROWS(_TradingHistory[]),ROWS(_TradingHistory[]),B61),1),"&gt;0")</f>
        <v>230</v>
      </c>
      <c r="BF61" s="1">
        <f ca="1">COUNTIFS(OFFSET(_TradingHistory[実現損益],ROWS(_TradingHistory[])-IF(B61&gt;ROWS(_TradingHistory[]),ROWS(_TradingHistory[]),B61),0,IF(B61&gt;ROWS(_TradingHistory[]),ROWS(_TradingHistory[]),B61),1),"&lt;=0")</f>
        <v>1</v>
      </c>
      <c r="BG61" s="22">
        <f t="shared" ca="1" si="45"/>
        <v>-105</v>
      </c>
      <c r="BH61" s="23">
        <f ca="1">SUMIFS(OFFSET(_TradingHistory[約定数量],ROWS(_TradingHistory[])-IF(B61&gt;ROWS(_TradingHistory[]),ROWS(_TradingHistory[]),B61),0,IF(B61&gt;ROWS(_TradingHistory[]),ROWS(_TradingHistory[]),B61),1),OFFSET(_TradingHistory[実現損益],ROWS(_TradingHistory[])-IF(B61&gt;ROWS(_TradingHistory[]),ROWS(_TradingHistory[]),B61),0,IF(B61&gt;ROWS(_TradingHistory[]),ROWS(_TradingHistory[]),B61),1),"&lt;=0")</f>
        <v>2</v>
      </c>
      <c r="BI61" s="37">
        <f ca="1">SUMIFS(OFFSET(_TradingHistory[実現損益],ROWS(_TradingHistory[])-IF(B61&gt;ROWS(_TradingHistory[]),ROWS(_TradingHistory[]),B61),0,IF(B61&gt;ROWS(_TradingHistory[]),ROWS(_TradingHistory[]),B61)),OFFSET(_TradingHistory[実現損益],ROWS(_TradingHistory[])-IF(B61&gt;ROWS(_TradingHistory[]),ROWS(_TradingHistory[]),B61),0,IF(B61&gt;ROWS(_TradingHistory[]),ROWS(_TradingHistory[]),B61),1),"&lt;=0")</f>
        <v>-210</v>
      </c>
      <c r="BJ61" s="35" t="str">
        <f t="shared" si="66"/>
        <v/>
      </c>
      <c r="BK61" s="20" t="str">
        <f t="shared" si="67"/>
        <v/>
      </c>
      <c r="BL61" s="21" t="str">
        <f t="shared" si="68"/>
        <v/>
      </c>
      <c r="BM61" s="23" t="str">
        <f t="shared" si="69"/>
        <v/>
      </c>
      <c r="BN61" s="22" t="str">
        <f t="shared" si="70"/>
        <v/>
      </c>
      <c r="BO61" s="25" t="str">
        <f t="shared" si="71"/>
        <v/>
      </c>
      <c r="BP61" s="20" t="str">
        <f t="shared" si="72"/>
        <v/>
      </c>
      <c r="BQ61" s="23" t="str">
        <f t="shared" si="73"/>
        <v/>
      </c>
      <c r="BR61" s="22" t="str">
        <f t="shared" si="74"/>
        <v/>
      </c>
      <c r="BS61" s="23" t="str">
        <f t="shared" si="75"/>
        <v/>
      </c>
      <c r="BT61" s="20" t="str">
        <f t="shared" si="76"/>
        <v/>
      </c>
    </row>
    <row r="62" spans="1:72" x14ac:dyDescent="0.4">
      <c r="A62" s="2" cm="1">
        <f t="array" ref="A62">IF(ROWS(_TradingHistory[])&gt;B62,INDEX(_TradingHistory[約定日],ROWS(_TradingHistory[])-B62,0),WORKDAY(A61,10))</f>
        <v>46514</v>
      </c>
      <c r="B62">
        <v>5900</v>
      </c>
      <c r="C62" s="17">
        <v>0.95</v>
      </c>
      <c r="D62">
        <v>200</v>
      </c>
      <c r="E62">
        <v>5</v>
      </c>
      <c r="F62">
        <v>5</v>
      </c>
      <c r="G62" s="8">
        <f t="shared" si="57"/>
        <v>1</v>
      </c>
      <c r="H62" s="9">
        <f t="shared" si="89"/>
        <v>90000</v>
      </c>
      <c r="I62" s="10">
        <f t="shared" si="58"/>
        <v>0.95</v>
      </c>
      <c r="J62" s="7">
        <f t="shared" si="59"/>
        <v>95</v>
      </c>
      <c r="K62" s="8">
        <f t="shared" si="90"/>
        <v>5</v>
      </c>
      <c r="L62" s="11">
        <f t="shared" si="92"/>
        <v>19000</v>
      </c>
      <c r="M62" s="12">
        <f t="shared" si="93"/>
        <v>95000</v>
      </c>
      <c r="N62" s="7">
        <f t="shared" si="60"/>
        <v>5</v>
      </c>
      <c r="O62" s="8">
        <f t="shared" si="61"/>
        <v>-5</v>
      </c>
      <c r="P62" s="11">
        <f t="shared" si="94"/>
        <v>1000</v>
      </c>
      <c r="Q62" s="40">
        <f t="shared" si="95"/>
        <v>-5000</v>
      </c>
      <c r="R62" s="41" t="str">
        <f t="shared" ca="1" si="19"/>
        <v/>
      </c>
      <c r="S62" s="12" t="str">
        <f t="shared" ca="1" si="20"/>
        <v/>
      </c>
      <c r="T62" s="13" t="str">
        <f t="shared" ca="1" si="62"/>
        <v/>
      </c>
      <c r="U62" s="7" t="str">
        <f ca="1">IFERROR(COUNTIFS(OFFSET(_TradingHistory[実現損益],ROWS(_TradingHistory[])-IF(B62&gt;ROWS(_TradingHistory[]),ROWS(_TradingHistory[]),B62),0,IF(B62&gt;ROWS(_TradingHistory[]),ROWS(_TradingHistory[]),B62)-B61,1),"&gt;0"),"")</f>
        <v/>
      </c>
      <c r="V62" s="8" t="str">
        <f t="shared" ca="1" si="21"/>
        <v/>
      </c>
      <c r="W62" s="7" t="str">
        <f ca="1">IFERROR(SUMIFS(OFFSET(_TradingHistory[約定数量],ROWS(_TradingHistory[])-IF(B62&gt;ROWS(_TradingHistory[]),ROWS(_TradingHistory[]),B62),0,IF(B62&gt;ROWS(_TradingHistory[]),ROWS(_TradingHistory[]),B62)-B61,1),OFFSET(_TradingHistory[実現損益],ROWS(_TradingHistory[])-IF(B62&gt;ROWS(_TradingHistory[]),ROWS(_TradingHistory[]),B62),0,IF(B62&gt;ROWS(_TradingHistory[]),ROWS(_TradingHistory[]),B62)-B61,1),"&gt;0"),"")</f>
        <v/>
      </c>
      <c r="X62" s="7" t="str">
        <f ca="1">IFERROR(SUMIFS(OFFSET(_TradingHistory[実現損益],ROWS(_TradingHistory[])-IF(B62&gt;ROWS(_TradingHistory[]),ROWS(_TradingHistory[]),B62),0,IF(B62&gt;ROWS(_TradingHistory[]),ROWS(_TradingHistory[]),B62)-B61),OFFSET(_TradingHistory[実現損益],ROWS(_TradingHistory[])-IF(B62&gt;ROWS(_TradingHistory[]),ROWS(_TradingHistory[]),B62),0,IF(B62&gt;ROWS(_TradingHistory[]),ROWS(_TradingHistory[]),B62)-B61,1),"&gt;0"),"")</f>
        <v/>
      </c>
      <c r="Y62" s="14" t="str">
        <f ca="1">IFERROR(COUNTIFS(OFFSET(_TradingHistory[実現損益],ROWS(_TradingHistory[])-IF(B62&gt;ROWS(_TradingHistory[]),ROWS(_TradingHistory[]),B62),0,IF(B62&gt;ROWS(_TradingHistory[]),ROWS(_TradingHistory[]),B62)-B61,1),"&lt;=0"),"")</f>
        <v/>
      </c>
      <c r="Z62" s="8" t="str">
        <f t="shared" ca="1" si="22"/>
        <v/>
      </c>
      <c r="AA62" s="7" t="str">
        <f ca="1">IFERROR(SUMIFS(OFFSET(_TradingHistory[約定数量],ROWS(_TradingHistory[])-IF(B62&gt;ROWS(_TradingHistory[]),ROWS(_TradingHistory[]),B62),0,IF(B62&gt;ROWS(_TradingHistory[]),ROWS(_TradingHistory[]),B62)-B61,1),OFFSET(_TradingHistory[実現損益],ROWS(_TradingHistory[])-IF(B62&gt;ROWS(_TradingHistory[]),ROWS(_TradingHistory[]),B62),0,IF(B62&gt;ROWS(_TradingHistory[]),ROWS(_TradingHistory[]),B62)-B61,1),"&lt;=0"),"")</f>
        <v/>
      </c>
      <c r="AB62" s="42" t="str">
        <f ca="1">IFERROR(SUMIFS(OFFSET(_TradingHistory[実現損益],ROWS(_TradingHistory[])-IF(B62&gt;ROWS(_TradingHistory[]),ROWS(_TradingHistory[]),B62),0,IF(B62&gt;ROWS(_TradingHistory[]),ROWS(_TradingHistory[]),B62)-B61),OFFSET(_TradingHistory[実現損益],ROWS(_TradingHistory[])-IF(B62&gt;ROWS(_TradingHistory[]),ROWS(_TradingHistory[]),B62),0,IF(B62&gt;ROWS(_TradingHistory[]),ROWS(_TradingHistory[]),B62)-B61,1),"&lt;=0"),"")</f>
        <v/>
      </c>
      <c r="AC62" s="41" t="str">
        <f t="shared" ca="1" si="23"/>
        <v/>
      </c>
      <c r="AD62" s="9" t="str">
        <f t="shared" ca="1" si="24"/>
        <v/>
      </c>
      <c r="AE62" s="16" t="str">
        <f t="shared" ca="1" si="25"/>
        <v/>
      </c>
      <c r="AF62" s="7" t="str">
        <f t="shared" ca="1" si="26"/>
        <v/>
      </c>
      <c r="AG62" s="8" t="str">
        <f t="shared" ca="1" si="27"/>
        <v/>
      </c>
      <c r="AH62" s="15" t="str">
        <f t="shared" ca="1" si="28"/>
        <v/>
      </c>
      <c r="AI62" s="9" t="str">
        <f t="shared" ca="1" si="29"/>
        <v/>
      </c>
      <c r="AJ62" s="7" t="str">
        <f t="shared" ca="1" si="30"/>
        <v/>
      </c>
      <c r="AK62" s="8" t="str">
        <f t="shared" ca="1" si="31"/>
        <v/>
      </c>
      <c r="AL62" s="15" t="str">
        <f t="shared" ca="1" si="32"/>
        <v/>
      </c>
      <c r="AM62" s="31" t="str">
        <f t="shared" ca="1" si="33"/>
        <v/>
      </c>
      <c r="AN62" s="32">
        <f t="shared" ca="1" si="63"/>
        <v>0.94876023427165568</v>
      </c>
      <c r="AO62" s="24">
        <f t="shared" ca="1" si="81"/>
        <v>90020</v>
      </c>
      <c r="AP62" s="21">
        <f t="shared" ca="1" si="96"/>
        <v>1.6949152542372881E-2</v>
      </c>
      <c r="AQ62" s="25">
        <f t="shared" ca="1" si="82"/>
        <v>100</v>
      </c>
      <c r="AR62" s="22">
        <f t="shared" ca="1" si="91"/>
        <v>4.9331744716121015</v>
      </c>
      <c r="AS62" s="25">
        <f t="shared" ca="1" si="84"/>
        <v>19304</v>
      </c>
      <c r="AT62" s="24">
        <f t="shared" ca="1" si="85"/>
        <v>95230</v>
      </c>
      <c r="AU62" s="25">
        <f t="shared" ca="1" si="86"/>
        <v>6</v>
      </c>
      <c r="AV62" s="22">
        <f t="shared" ca="1" si="65"/>
        <v>-5.1996007984031936</v>
      </c>
      <c r="AW62" s="25">
        <f t="shared" ca="1" si="87"/>
        <v>1002</v>
      </c>
      <c r="AX62" s="36">
        <f t="shared" ca="1" si="88"/>
        <v>-5210</v>
      </c>
      <c r="AY62" s="35" t="str">
        <f>IF(B62&lt;サマリー!$B$33+100,-BC62/BG62,"")</f>
        <v/>
      </c>
      <c r="AZ62" s="20">
        <f t="shared" ca="1" si="42"/>
        <v>20</v>
      </c>
      <c r="BA62" s="21">
        <f t="shared" ca="1" si="43"/>
        <v>0.83333333333333337</v>
      </c>
      <c r="BB62" s="1">
        <f ca="1">COUNTIFS(OFFSET(_TradingHistory[実現損益],ROWS(_TradingHistory[])-IF(B62&gt;ROWS(_TradingHistory[]),ROWS(_TradingHistory[]),B62),0,IF(B62&gt;ROWS(_TradingHistory[]),ROWS(_TradingHistory[]),B62),1),"&gt;0")</f>
        <v>5</v>
      </c>
      <c r="BC62" s="22">
        <f t="shared" ca="1" si="44"/>
        <v>0.75657894736842102</v>
      </c>
      <c r="BD62" s="1">
        <f ca="1">SUMIFS(OFFSET(_TradingHistory[約定数量],ROWS(_TradingHistory[])-IF(B62&gt;ROWS(_TradingHistory[]),ROWS(_TradingHistory[]),B62),0,IF(B62&gt;ROWS(_TradingHistory[]),ROWS(_TradingHistory[]),B62),1),OFFSET(_TradingHistory[実現損益],ROWS(_TradingHistory[])-IF(B62&gt;ROWS(_TradingHistory[]),ROWS(_TradingHistory[]),B62),0,IF(B62&gt;ROWS(_TradingHistory[]),ROWS(_TradingHistory[]),B62),1),"&gt;0")</f>
        <v>304</v>
      </c>
      <c r="BE62" s="20">
        <f ca="1">SUMIFS(OFFSET(_TradingHistory[実現損益],ROWS(_TradingHistory[])-IF(B62&gt;ROWS(_TradingHistory[]),ROWS(_TradingHistory[]),B62),0,IF(B62&gt;ROWS(_TradingHistory[]),ROWS(_TradingHistory[]),B62)),OFFSET(_TradingHistory[実現損益],ROWS(_TradingHistory[])-IF(B62&gt;ROWS(_TradingHistory[]),ROWS(_TradingHistory[]),B62),0,IF(B62&gt;ROWS(_TradingHistory[]),ROWS(_TradingHistory[]),B62),1),"&gt;0")</f>
        <v>230</v>
      </c>
      <c r="BF62" s="1">
        <f ca="1">COUNTIFS(OFFSET(_TradingHistory[実現損益],ROWS(_TradingHistory[])-IF(B62&gt;ROWS(_TradingHistory[]),ROWS(_TradingHistory[]),B62),0,IF(B62&gt;ROWS(_TradingHistory[]),ROWS(_TradingHistory[]),B62),1),"&lt;=0")</f>
        <v>1</v>
      </c>
      <c r="BG62" s="22">
        <f t="shared" ca="1" si="45"/>
        <v>-105</v>
      </c>
      <c r="BH62" s="23">
        <f ca="1">SUMIFS(OFFSET(_TradingHistory[約定数量],ROWS(_TradingHistory[])-IF(B62&gt;ROWS(_TradingHistory[]),ROWS(_TradingHistory[]),B62),0,IF(B62&gt;ROWS(_TradingHistory[]),ROWS(_TradingHistory[]),B62),1),OFFSET(_TradingHistory[実現損益],ROWS(_TradingHistory[])-IF(B62&gt;ROWS(_TradingHistory[]),ROWS(_TradingHistory[]),B62),0,IF(B62&gt;ROWS(_TradingHistory[]),ROWS(_TradingHistory[]),B62),1),"&lt;=0")</f>
        <v>2</v>
      </c>
      <c r="BI62" s="37">
        <f ca="1">SUMIFS(OFFSET(_TradingHistory[実現損益],ROWS(_TradingHistory[])-IF(B62&gt;ROWS(_TradingHistory[]),ROWS(_TradingHistory[]),B62),0,IF(B62&gt;ROWS(_TradingHistory[]),ROWS(_TradingHistory[]),B62)),OFFSET(_TradingHistory[実現損益],ROWS(_TradingHistory[])-IF(B62&gt;ROWS(_TradingHistory[]),ROWS(_TradingHistory[]),B62),0,IF(B62&gt;ROWS(_TradingHistory[]),ROWS(_TradingHistory[]),B62),1),"&lt;=0")</f>
        <v>-210</v>
      </c>
      <c r="BJ62" s="35" t="str">
        <f t="shared" si="66"/>
        <v/>
      </c>
      <c r="BK62" s="20" t="str">
        <f t="shared" si="67"/>
        <v/>
      </c>
      <c r="BL62" s="21" t="str">
        <f t="shared" si="68"/>
        <v/>
      </c>
      <c r="BM62" s="23" t="str">
        <f t="shared" si="69"/>
        <v/>
      </c>
      <c r="BN62" s="22" t="str">
        <f t="shared" si="70"/>
        <v/>
      </c>
      <c r="BO62" s="25" t="str">
        <f t="shared" si="71"/>
        <v/>
      </c>
      <c r="BP62" s="20" t="str">
        <f t="shared" si="72"/>
        <v/>
      </c>
      <c r="BQ62" s="23" t="str">
        <f t="shared" si="73"/>
        <v/>
      </c>
      <c r="BR62" s="22" t="str">
        <f t="shared" si="74"/>
        <v/>
      </c>
      <c r="BS62" s="23" t="str">
        <f t="shared" si="75"/>
        <v/>
      </c>
      <c r="BT62" s="20" t="str">
        <f t="shared" si="76"/>
        <v/>
      </c>
    </row>
    <row r="63" spans="1:72" x14ac:dyDescent="0.4">
      <c r="A63" s="2" cm="1">
        <f t="array" ref="A63">IF(ROWS(_TradingHistory[])&gt;B63,INDEX(_TradingHistory[約定日],ROWS(_TradingHistory[])-B63,0),WORKDAY(A62,10))</f>
        <v>46528</v>
      </c>
      <c r="B63">
        <v>6000</v>
      </c>
      <c r="C63" s="17">
        <v>0.95</v>
      </c>
      <c r="D63">
        <v>200</v>
      </c>
      <c r="E63">
        <v>5</v>
      </c>
      <c r="F63">
        <v>5</v>
      </c>
      <c r="G63" s="8">
        <f t="shared" si="57"/>
        <v>1</v>
      </c>
      <c r="H63" s="9">
        <f t="shared" si="89"/>
        <v>90000</v>
      </c>
      <c r="I63" s="10">
        <f t="shared" si="58"/>
        <v>0.95</v>
      </c>
      <c r="J63" s="7">
        <f t="shared" si="59"/>
        <v>95</v>
      </c>
      <c r="K63" s="8">
        <f t="shared" si="90"/>
        <v>5</v>
      </c>
      <c r="L63" s="11">
        <f t="shared" si="92"/>
        <v>19000</v>
      </c>
      <c r="M63" s="12">
        <f t="shared" si="93"/>
        <v>95000</v>
      </c>
      <c r="N63" s="7">
        <f t="shared" si="60"/>
        <v>5</v>
      </c>
      <c r="O63" s="8">
        <f t="shared" si="61"/>
        <v>-5</v>
      </c>
      <c r="P63" s="11">
        <f t="shared" si="94"/>
        <v>1000</v>
      </c>
      <c r="Q63" s="40">
        <f t="shared" si="95"/>
        <v>-5000</v>
      </c>
      <c r="R63" s="41" t="str">
        <f t="shared" ca="1" si="19"/>
        <v/>
      </c>
      <c r="S63" s="12" t="str">
        <f t="shared" ca="1" si="20"/>
        <v/>
      </c>
      <c r="T63" s="13" t="str">
        <f t="shared" ca="1" si="62"/>
        <v/>
      </c>
      <c r="U63" s="7" t="str">
        <f ca="1">IFERROR(COUNTIFS(OFFSET(_TradingHistory[実現損益],ROWS(_TradingHistory[])-IF(B63&gt;ROWS(_TradingHistory[]),ROWS(_TradingHistory[]),B63),0,IF(B63&gt;ROWS(_TradingHistory[]),ROWS(_TradingHistory[]),B63)-B62,1),"&gt;0"),"")</f>
        <v/>
      </c>
      <c r="V63" s="8" t="str">
        <f t="shared" ca="1" si="21"/>
        <v/>
      </c>
      <c r="W63" s="7" t="str">
        <f ca="1">IFERROR(SUMIFS(OFFSET(_TradingHistory[約定数量],ROWS(_TradingHistory[])-IF(B63&gt;ROWS(_TradingHistory[]),ROWS(_TradingHistory[]),B63),0,IF(B63&gt;ROWS(_TradingHistory[]),ROWS(_TradingHistory[]),B63)-B62,1),OFFSET(_TradingHistory[実現損益],ROWS(_TradingHistory[])-IF(B63&gt;ROWS(_TradingHistory[]),ROWS(_TradingHistory[]),B63),0,IF(B63&gt;ROWS(_TradingHistory[]),ROWS(_TradingHistory[]),B63)-B62,1),"&gt;0"),"")</f>
        <v/>
      </c>
      <c r="X63" s="7" t="str">
        <f ca="1">IFERROR(SUMIFS(OFFSET(_TradingHistory[実現損益],ROWS(_TradingHistory[])-IF(B63&gt;ROWS(_TradingHistory[]),ROWS(_TradingHistory[]),B63),0,IF(B63&gt;ROWS(_TradingHistory[]),ROWS(_TradingHistory[]),B63)-B62),OFFSET(_TradingHistory[実現損益],ROWS(_TradingHistory[])-IF(B63&gt;ROWS(_TradingHistory[]),ROWS(_TradingHistory[]),B63),0,IF(B63&gt;ROWS(_TradingHistory[]),ROWS(_TradingHistory[]),B63)-B62,1),"&gt;0"),"")</f>
        <v/>
      </c>
      <c r="Y63" s="14" t="str">
        <f ca="1">IFERROR(COUNTIFS(OFFSET(_TradingHistory[実現損益],ROWS(_TradingHistory[])-IF(B63&gt;ROWS(_TradingHistory[]),ROWS(_TradingHistory[]),B63),0,IF(B63&gt;ROWS(_TradingHistory[]),ROWS(_TradingHistory[]),B63)-B62,1),"&lt;=0"),"")</f>
        <v/>
      </c>
      <c r="Z63" s="8" t="str">
        <f t="shared" ca="1" si="22"/>
        <v/>
      </c>
      <c r="AA63" s="7" t="str">
        <f ca="1">IFERROR(SUMIFS(OFFSET(_TradingHistory[約定数量],ROWS(_TradingHistory[])-IF(B63&gt;ROWS(_TradingHistory[]),ROWS(_TradingHistory[]),B63),0,IF(B63&gt;ROWS(_TradingHistory[]),ROWS(_TradingHistory[]),B63)-B62,1),OFFSET(_TradingHistory[実現損益],ROWS(_TradingHistory[])-IF(B63&gt;ROWS(_TradingHistory[]),ROWS(_TradingHistory[]),B63),0,IF(B63&gt;ROWS(_TradingHistory[]),ROWS(_TradingHistory[]),B63)-B62,1),"&lt;=0"),"")</f>
        <v/>
      </c>
      <c r="AB63" s="42" t="str">
        <f ca="1">IFERROR(SUMIFS(OFFSET(_TradingHistory[実現損益],ROWS(_TradingHistory[])-IF(B63&gt;ROWS(_TradingHistory[]),ROWS(_TradingHistory[]),B63),0,IF(B63&gt;ROWS(_TradingHistory[]),ROWS(_TradingHistory[]),B63)-B62),OFFSET(_TradingHistory[実現損益],ROWS(_TradingHistory[])-IF(B63&gt;ROWS(_TradingHistory[]),ROWS(_TradingHistory[]),B63),0,IF(B63&gt;ROWS(_TradingHistory[]),ROWS(_TradingHistory[]),B63)-B62,1),"&lt;=0"),"")</f>
        <v/>
      </c>
      <c r="AC63" s="41" t="str">
        <f t="shared" ca="1" si="23"/>
        <v/>
      </c>
      <c r="AD63" s="9" t="str">
        <f t="shared" ca="1" si="24"/>
        <v/>
      </c>
      <c r="AE63" s="16" t="str">
        <f t="shared" ca="1" si="25"/>
        <v/>
      </c>
      <c r="AF63" s="7" t="str">
        <f t="shared" ca="1" si="26"/>
        <v/>
      </c>
      <c r="AG63" s="8" t="str">
        <f t="shared" ca="1" si="27"/>
        <v/>
      </c>
      <c r="AH63" s="15" t="str">
        <f t="shared" ca="1" si="28"/>
        <v/>
      </c>
      <c r="AI63" s="9" t="str">
        <f t="shared" ca="1" si="29"/>
        <v/>
      </c>
      <c r="AJ63" s="7" t="str">
        <f t="shared" ca="1" si="30"/>
        <v/>
      </c>
      <c r="AK63" s="8" t="str">
        <f t="shared" ca="1" si="31"/>
        <v/>
      </c>
      <c r="AL63" s="15" t="str">
        <f t="shared" ca="1" si="32"/>
        <v/>
      </c>
      <c r="AM63" s="31" t="str">
        <f t="shared" ca="1" si="33"/>
        <v/>
      </c>
      <c r="AN63" s="32">
        <f t="shared" ca="1" si="63"/>
        <v>0.94876023427165568</v>
      </c>
      <c r="AO63" s="24">
        <f t="shared" ca="1" si="81"/>
        <v>90020</v>
      </c>
      <c r="AP63" s="21">
        <f t="shared" ca="1" si="96"/>
        <v>1.6666666666666666E-2</v>
      </c>
      <c r="AQ63" s="25">
        <f t="shared" ca="1" si="82"/>
        <v>100</v>
      </c>
      <c r="AR63" s="22">
        <f t="shared" ca="1" si="91"/>
        <v>4.9331744716121015</v>
      </c>
      <c r="AS63" s="25">
        <f t="shared" ca="1" si="84"/>
        <v>19304</v>
      </c>
      <c r="AT63" s="24">
        <f t="shared" ca="1" si="85"/>
        <v>95230</v>
      </c>
      <c r="AU63" s="25">
        <f t="shared" ca="1" si="86"/>
        <v>6</v>
      </c>
      <c r="AV63" s="22">
        <f t="shared" ca="1" si="65"/>
        <v>-5.1996007984031936</v>
      </c>
      <c r="AW63" s="25">
        <f t="shared" ca="1" si="87"/>
        <v>1002</v>
      </c>
      <c r="AX63" s="36">
        <f t="shared" ca="1" si="88"/>
        <v>-5210</v>
      </c>
      <c r="AY63" s="35" t="str">
        <f>IF(B63&lt;サマリー!$B$33+100,-BC63/BG63,"")</f>
        <v/>
      </c>
      <c r="AZ63" s="20">
        <f t="shared" ca="1" si="42"/>
        <v>20</v>
      </c>
      <c r="BA63" s="21">
        <f t="shared" ca="1" si="43"/>
        <v>0.83333333333333337</v>
      </c>
      <c r="BB63" s="1">
        <f ca="1">COUNTIFS(OFFSET(_TradingHistory[実現損益],ROWS(_TradingHistory[])-IF(B63&gt;ROWS(_TradingHistory[]),ROWS(_TradingHistory[]),B63),0,IF(B63&gt;ROWS(_TradingHistory[]),ROWS(_TradingHistory[]),B63),1),"&gt;0")</f>
        <v>5</v>
      </c>
      <c r="BC63" s="22">
        <f t="shared" ca="1" si="44"/>
        <v>0.75657894736842102</v>
      </c>
      <c r="BD63" s="1">
        <f ca="1">SUMIFS(OFFSET(_TradingHistory[約定数量],ROWS(_TradingHistory[])-IF(B63&gt;ROWS(_TradingHistory[]),ROWS(_TradingHistory[]),B63),0,IF(B63&gt;ROWS(_TradingHistory[]),ROWS(_TradingHistory[]),B63),1),OFFSET(_TradingHistory[実現損益],ROWS(_TradingHistory[])-IF(B63&gt;ROWS(_TradingHistory[]),ROWS(_TradingHistory[]),B63),0,IF(B63&gt;ROWS(_TradingHistory[]),ROWS(_TradingHistory[]),B63),1),"&gt;0")</f>
        <v>304</v>
      </c>
      <c r="BE63" s="20">
        <f ca="1">SUMIFS(OFFSET(_TradingHistory[実現損益],ROWS(_TradingHistory[])-IF(B63&gt;ROWS(_TradingHistory[]),ROWS(_TradingHistory[]),B63),0,IF(B63&gt;ROWS(_TradingHistory[]),ROWS(_TradingHistory[]),B63)),OFFSET(_TradingHistory[実現損益],ROWS(_TradingHistory[])-IF(B63&gt;ROWS(_TradingHistory[]),ROWS(_TradingHistory[]),B63),0,IF(B63&gt;ROWS(_TradingHistory[]),ROWS(_TradingHistory[]),B63),1),"&gt;0")</f>
        <v>230</v>
      </c>
      <c r="BF63" s="1">
        <f ca="1">COUNTIFS(OFFSET(_TradingHistory[実現損益],ROWS(_TradingHistory[])-IF(B63&gt;ROWS(_TradingHistory[]),ROWS(_TradingHistory[]),B63),0,IF(B63&gt;ROWS(_TradingHistory[]),ROWS(_TradingHistory[]),B63),1),"&lt;=0")</f>
        <v>1</v>
      </c>
      <c r="BG63" s="22">
        <f t="shared" ca="1" si="45"/>
        <v>-105</v>
      </c>
      <c r="BH63" s="23">
        <f ca="1">SUMIFS(OFFSET(_TradingHistory[約定数量],ROWS(_TradingHistory[])-IF(B63&gt;ROWS(_TradingHistory[]),ROWS(_TradingHistory[]),B63),0,IF(B63&gt;ROWS(_TradingHistory[]),ROWS(_TradingHistory[]),B63),1),OFFSET(_TradingHistory[実現損益],ROWS(_TradingHistory[])-IF(B63&gt;ROWS(_TradingHistory[]),ROWS(_TradingHistory[]),B63),0,IF(B63&gt;ROWS(_TradingHistory[]),ROWS(_TradingHistory[]),B63),1),"&lt;=0")</f>
        <v>2</v>
      </c>
      <c r="BI63" s="37">
        <f ca="1">SUMIFS(OFFSET(_TradingHistory[実現損益],ROWS(_TradingHistory[])-IF(B63&gt;ROWS(_TradingHistory[]),ROWS(_TradingHistory[]),B63),0,IF(B63&gt;ROWS(_TradingHistory[]),ROWS(_TradingHistory[]),B63)),OFFSET(_TradingHistory[実現損益],ROWS(_TradingHistory[])-IF(B63&gt;ROWS(_TradingHistory[]),ROWS(_TradingHistory[]),B63),0,IF(B63&gt;ROWS(_TradingHistory[]),ROWS(_TradingHistory[]),B63),1),"&lt;=0")</f>
        <v>-210</v>
      </c>
      <c r="BJ63" s="35" t="str">
        <f t="shared" si="66"/>
        <v/>
      </c>
      <c r="BK63" s="20" t="str">
        <f t="shared" si="67"/>
        <v/>
      </c>
      <c r="BL63" s="21" t="str">
        <f t="shared" si="68"/>
        <v/>
      </c>
      <c r="BM63" s="23" t="str">
        <f t="shared" si="69"/>
        <v/>
      </c>
      <c r="BN63" s="22" t="str">
        <f t="shared" si="70"/>
        <v/>
      </c>
      <c r="BO63" s="25" t="str">
        <f t="shared" si="71"/>
        <v/>
      </c>
      <c r="BP63" s="20" t="str">
        <f t="shared" si="72"/>
        <v/>
      </c>
      <c r="BQ63" s="23" t="str">
        <f t="shared" si="73"/>
        <v/>
      </c>
      <c r="BR63" s="22" t="str">
        <f t="shared" si="74"/>
        <v/>
      </c>
      <c r="BS63" s="23" t="str">
        <f t="shared" si="75"/>
        <v/>
      </c>
      <c r="BT63" s="20" t="str">
        <f t="shared" si="76"/>
        <v/>
      </c>
    </row>
    <row r="64" spans="1:72" x14ac:dyDescent="0.4">
      <c r="A64" s="2" cm="1">
        <f t="array" ref="A64">IF(ROWS(_TradingHistory[])&gt;B64,INDEX(_TradingHistory[約定日],ROWS(_TradingHistory[])-B64,0),WORKDAY(A63,10))</f>
        <v>46542</v>
      </c>
      <c r="B64">
        <v>6100</v>
      </c>
      <c r="C64" s="17">
        <v>0.95</v>
      </c>
      <c r="D64">
        <v>200</v>
      </c>
      <c r="E64">
        <v>5</v>
      </c>
      <c r="F64">
        <v>5</v>
      </c>
      <c r="G64" s="8">
        <f t="shared" si="57"/>
        <v>1</v>
      </c>
      <c r="H64" s="9">
        <f t="shared" si="89"/>
        <v>90000</v>
      </c>
      <c r="I64" s="10">
        <f t="shared" si="58"/>
        <v>0.95</v>
      </c>
      <c r="J64" s="7">
        <f t="shared" si="59"/>
        <v>95</v>
      </c>
      <c r="K64" s="8">
        <f t="shared" si="90"/>
        <v>5</v>
      </c>
      <c r="L64" s="11">
        <f t="shared" si="92"/>
        <v>19000</v>
      </c>
      <c r="M64" s="12">
        <f t="shared" si="93"/>
        <v>95000</v>
      </c>
      <c r="N64" s="7">
        <f t="shared" si="60"/>
        <v>5</v>
      </c>
      <c r="O64" s="8">
        <f t="shared" si="61"/>
        <v>-5</v>
      </c>
      <c r="P64" s="11">
        <f t="shared" si="94"/>
        <v>1000</v>
      </c>
      <c r="Q64" s="40">
        <f t="shared" si="95"/>
        <v>-5000</v>
      </c>
      <c r="R64" s="41" t="str">
        <f t="shared" ca="1" si="19"/>
        <v/>
      </c>
      <c r="S64" s="12" t="str">
        <f t="shared" ca="1" si="20"/>
        <v/>
      </c>
      <c r="T64" s="13" t="str">
        <f t="shared" ca="1" si="62"/>
        <v/>
      </c>
      <c r="U64" s="7" t="str">
        <f ca="1">IFERROR(COUNTIFS(OFFSET(_TradingHistory[実現損益],ROWS(_TradingHistory[])-IF(B64&gt;ROWS(_TradingHistory[]),ROWS(_TradingHistory[]),B64),0,IF(B64&gt;ROWS(_TradingHistory[]),ROWS(_TradingHistory[]),B64)-B63,1),"&gt;0"),"")</f>
        <v/>
      </c>
      <c r="V64" s="8" t="str">
        <f t="shared" ca="1" si="21"/>
        <v/>
      </c>
      <c r="W64" s="7" t="str">
        <f ca="1">IFERROR(SUMIFS(OFFSET(_TradingHistory[約定数量],ROWS(_TradingHistory[])-IF(B64&gt;ROWS(_TradingHistory[]),ROWS(_TradingHistory[]),B64),0,IF(B64&gt;ROWS(_TradingHistory[]),ROWS(_TradingHistory[]),B64)-B63,1),OFFSET(_TradingHistory[実現損益],ROWS(_TradingHistory[])-IF(B64&gt;ROWS(_TradingHistory[]),ROWS(_TradingHistory[]),B64),0,IF(B64&gt;ROWS(_TradingHistory[]),ROWS(_TradingHistory[]),B64)-B63,1),"&gt;0"),"")</f>
        <v/>
      </c>
      <c r="X64" s="7" t="str">
        <f ca="1">IFERROR(SUMIFS(OFFSET(_TradingHistory[実現損益],ROWS(_TradingHistory[])-IF(B64&gt;ROWS(_TradingHistory[]),ROWS(_TradingHistory[]),B64),0,IF(B64&gt;ROWS(_TradingHistory[]),ROWS(_TradingHistory[]),B64)-B63),OFFSET(_TradingHistory[実現損益],ROWS(_TradingHistory[])-IF(B64&gt;ROWS(_TradingHistory[]),ROWS(_TradingHistory[]),B64),0,IF(B64&gt;ROWS(_TradingHistory[]),ROWS(_TradingHistory[]),B64)-B63,1),"&gt;0"),"")</f>
        <v/>
      </c>
      <c r="Y64" s="14" t="str">
        <f ca="1">IFERROR(COUNTIFS(OFFSET(_TradingHistory[実現損益],ROWS(_TradingHistory[])-IF(B64&gt;ROWS(_TradingHistory[]),ROWS(_TradingHistory[]),B64),0,IF(B64&gt;ROWS(_TradingHistory[]),ROWS(_TradingHistory[]),B64)-B63,1),"&lt;=0"),"")</f>
        <v/>
      </c>
      <c r="Z64" s="8" t="str">
        <f t="shared" ca="1" si="22"/>
        <v/>
      </c>
      <c r="AA64" s="7" t="str">
        <f ca="1">IFERROR(SUMIFS(OFFSET(_TradingHistory[約定数量],ROWS(_TradingHistory[])-IF(B64&gt;ROWS(_TradingHistory[]),ROWS(_TradingHistory[]),B64),0,IF(B64&gt;ROWS(_TradingHistory[]),ROWS(_TradingHistory[]),B64)-B63,1),OFFSET(_TradingHistory[実現損益],ROWS(_TradingHistory[])-IF(B64&gt;ROWS(_TradingHistory[]),ROWS(_TradingHistory[]),B64),0,IF(B64&gt;ROWS(_TradingHistory[]),ROWS(_TradingHistory[]),B64)-B63,1),"&lt;=0"),"")</f>
        <v/>
      </c>
      <c r="AB64" s="42" t="str">
        <f ca="1">IFERROR(SUMIFS(OFFSET(_TradingHistory[実現損益],ROWS(_TradingHistory[])-IF(B64&gt;ROWS(_TradingHistory[]),ROWS(_TradingHistory[]),B64),0,IF(B64&gt;ROWS(_TradingHistory[]),ROWS(_TradingHistory[]),B64)-B63),OFFSET(_TradingHistory[実現損益],ROWS(_TradingHistory[])-IF(B64&gt;ROWS(_TradingHistory[]),ROWS(_TradingHistory[]),B64),0,IF(B64&gt;ROWS(_TradingHistory[]),ROWS(_TradingHistory[]),B64)-B63,1),"&lt;=0"),"")</f>
        <v/>
      </c>
      <c r="AC64" s="41" t="str">
        <f t="shared" ca="1" si="23"/>
        <v/>
      </c>
      <c r="AD64" s="9" t="str">
        <f t="shared" ca="1" si="24"/>
        <v/>
      </c>
      <c r="AE64" s="16" t="str">
        <f t="shared" ca="1" si="25"/>
        <v/>
      </c>
      <c r="AF64" s="7" t="str">
        <f t="shared" ca="1" si="26"/>
        <v/>
      </c>
      <c r="AG64" s="8" t="str">
        <f t="shared" ca="1" si="27"/>
        <v/>
      </c>
      <c r="AH64" s="15" t="str">
        <f t="shared" ca="1" si="28"/>
        <v/>
      </c>
      <c r="AI64" s="9" t="str">
        <f t="shared" ca="1" si="29"/>
        <v/>
      </c>
      <c r="AJ64" s="7" t="str">
        <f t="shared" ca="1" si="30"/>
        <v/>
      </c>
      <c r="AK64" s="8" t="str">
        <f t="shared" ca="1" si="31"/>
        <v/>
      </c>
      <c r="AL64" s="15" t="str">
        <f t="shared" ca="1" si="32"/>
        <v/>
      </c>
      <c r="AM64" s="31" t="str">
        <f t="shared" ca="1" si="33"/>
        <v/>
      </c>
      <c r="AN64" s="32">
        <f t="shared" ca="1" si="63"/>
        <v>0.94876023427165568</v>
      </c>
      <c r="AO64" s="24">
        <f t="shared" ca="1" si="81"/>
        <v>90020</v>
      </c>
      <c r="AP64" s="21">
        <f t="shared" ca="1" si="96"/>
        <v>1.6393442622950821E-2</v>
      </c>
      <c r="AQ64" s="25">
        <f t="shared" ca="1" si="82"/>
        <v>100</v>
      </c>
      <c r="AR64" s="22">
        <f t="shared" ca="1" si="91"/>
        <v>4.9331744716121015</v>
      </c>
      <c r="AS64" s="25">
        <f t="shared" ca="1" si="84"/>
        <v>19304</v>
      </c>
      <c r="AT64" s="24">
        <f t="shared" ca="1" si="85"/>
        <v>95230</v>
      </c>
      <c r="AU64" s="25">
        <f t="shared" ca="1" si="86"/>
        <v>6</v>
      </c>
      <c r="AV64" s="22">
        <f t="shared" ca="1" si="65"/>
        <v>-5.1996007984031936</v>
      </c>
      <c r="AW64" s="25">
        <f t="shared" ca="1" si="87"/>
        <v>1002</v>
      </c>
      <c r="AX64" s="36">
        <f t="shared" ca="1" si="88"/>
        <v>-5210</v>
      </c>
      <c r="AY64" s="35" t="str">
        <f>IF(B64&lt;サマリー!$B$33+100,-BC64/BG64,"")</f>
        <v/>
      </c>
      <c r="AZ64" s="20">
        <f t="shared" ca="1" si="42"/>
        <v>20</v>
      </c>
      <c r="BA64" s="21">
        <f t="shared" ca="1" si="43"/>
        <v>0.83333333333333337</v>
      </c>
      <c r="BB64" s="1">
        <f ca="1">COUNTIFS(OFFSET(_TradingHistory[実現損益],ROWS(_TradingHistory[])-IF(B64&gt;ROWS(_TradingHistory[]),ROWS(_TradingHistory[]),B64),0,IF(B64&gt;ROWS(_TradingHistory[]),ROWS(_TradingHistory[]),B64),1),"&gt;0")</f>
        <v>5</v>
      </c>
      <c r="BC64" s="22">
        <f t="shared" ca="1" si="44"/>
        <v>0.75657894736842102</v>
      </c>
      <c r="BD64" s="1">
        <f ca="1">SUMIFS(OFFSET(_TradingHistory[約定数量],ROWS(_TradingHistory[])-IF(B64&gt;ROWS(_TradingHistory[]),ROWS(_TradingHistory[]),B64),0,IF(B64&gt;ROWS(_TradingHistory[]),ROWS(_TradingHistory[]),B64),1),OFFSET(_TradingHistory[実現損益],ROWS(_TradingHistory[])-IF(B64&gt;ROWS(_TradingHistory[]),ROWS(_TradingHistory[]),B64),0,IF(B64&gt;ROWS(_TradingHistory[]),ROWS(_TradingHistory[]),B64),1),"&gt;0")</f>
        <v>304</v>
      </c>
      <c r="BE64" s="20">
        <f ca="1">SUMIFS(OFFSET(_TradingHistory[実現損益],ROWS(_TradingHistory[])-IF(B64&gt;ROWS(_TradingHistory[]),ROWS(_TradingHistory[]),B64),0,IF(B64&gt;ROWS(_TradingHistory[]),ROWS(_TradingHistory[]),B64)),OFFSET(_TradingHistory[実現損益],ROWS(_TradingHistory[])-IF(B64&gt;ROWS(_TradingHistory[]),ROWS(_TradingHistory[]),B64),0,IF(B64&gt;ROWS(_TradingHistory[]),ROWS(_TradingHistory[]),B64),1),"&gt;0")</f>
        <v>230</v>
      </c>
      <c r="BF64" s="1">
        <f ca="1">COUNTIFS(OFFSET(_TradingHistory[実現損益],ROWS(_TradingHistory[])-IF(B64&gt;ROWS(_TradingHistory[]),ROWS(_TradingHistory[]),B64),0,IF(B64&gt;ROWS(_TradingHistory[]),ROWS(_TradingHistory[]),B64),1),"&lt;=0")</f>
        <v>1</v>
      </c>
      <c r="BG64" s="22">
        <f t="shared" ca="1" si="45"/>
        <v>-105</v>
      </c>
      <c r="BH64" s="23">
        <f ca="1">SUMIFS(OFFSET(_TradingHistory[約定数量],ROWS(_TradingHistory[])-IF(B64&gt;ROWS(_TradingHistory[]),ROWS(_TradingHistory[]),B64),0,IF(B64&gt;ROWS(_TradingHistory[]),ROWS(_TradingHistory[]),B64),1),OFFSET(_TradingHistory[実現損益],ROWS(_TradingHistory[])-IF(B64&gt;ROWS(_TradingHistory[]),ROWS(_TradingHistory[]),B64),0,IF(B64&gt;ROWS(_TradingHistory[]),ROWS(_TradingHistory[]),B64),1),"&lt;=0")</f>
        <v>2</v>
      </c>
      <c r="BI64" s="37">
        <f ca="1">SUMIFS(OFFSET(_TradingHistory[実現損益],ROWS(_TradingHistory[])-IF(B64&gt;ROWS(_TradingHistory[]),ROWS(_TradingHistory[]),B64),0,IF(B64&gt;ROWS(_TradingHistory[]),ROWS(_TradingHistory[]),B64)),OFFSET(_TradingHistory[実現損益],ROWS(_TradingHistory[])-IF(B64&gt;ROWS(_TradingHistory[]),ROWS(_TradingHistory[]),B64),0,IF(B64&gt;ROWS(_TradingHistory[]),ROWS(_TradingHistory[]),B64),1),"&lt;=0")</f>
        <v>-210</v>
      </c>
      <c r="BJ64" s="35" t="str">
        <f t="shared" si="66"/>
        <v/>
      </c>
      <c r="BK64" s="20" t="str">
        <f t="shared" si="67"/>
        <v/>
      </c>
      <c r="BL64" s="21" t="str">
        <f t="shared" si="68"/>
        <v/>
      </c>
      <c r="BM64" s="23" t="str">
        <f t="shared" si="69"/>
        <v/>
      </c>
      <c r="BN64" s="22" t="str">
        <f t="shared" si="70"/>
        <v/>
      </c>
      <c r="BO64" s="25" t="str">
        <f t="shared" si="71"/>
        <v/>
      </c>
      <c r="BP64" s="20" t="str">
        <f t="shared" si="72"/>
        <v/>
      </c>
      <c r="BQ64" s="23" t="str">
        <f t="shared" si="73"/>
        <v/>
      </c>
      <c r="BR64" s="22" t="str">
        <f t="shared" si="74"/>
        <v/>
      </c>
      <c r="BS64" s="23" t="str">
        <f t="shared" si="75"/>
        <v/>
      </c>
      <c r="BT64" s="20" t="str">
        <f t="shared" si="76"/>
        <v/>
      </c>
    </row>
    <row r="65" spans="1:72" x14ac:dyDescent="0.4">
      <c r="A65" s="2" cm="1">
        <f t="array" ref="A65">IF(ROWS(_TradingHistory[])&gt;B65,INDEX(_TradingHistory[約定日],ROWS(_TradingHistory[])-B65,0),WORKDAY(A64,10))</f>
        <v>46556</v>
      </c>
      <c r="B65">
        <v>6200</v>
      </c>
      <c r="C65" s="17">
        <v>0.95</v>
      </c>
      <c r="D65">
        <v>200</v>
      </c>
      <c r="E65">
        <v>5</v>
      </c>
      <c r="F65">
        <v>5</v>
      </c>
      <c r="G65" s="8">
        <f t="shared" si="57"/>
        <v>1</v>
      </c>
      <c r="H65" s="9">
        <f t="shared" si="89"/>
        <v>90000</v>
      </c>
      <c r="I65" s="10">
        <f t="shared" si="58"/>
        <v>0.95</v>
      </c>
      <c r="J65" s="7">
        <f t="shared" si="59"/>
        <v>95</v>
      </c>
      <c r="K65" s="8">
        <f t="shared" si="90"/>
        <v>5</v>
      </c>
      <c r="L65" s="11">
        <f t="shared" si="92"/>
        <v>19000</v>
      </c>
      <c r="M65" s="12">
        <f t="shared" si="93"/>
        <v>95000</v>
      </c>
      <c r="N65" s="7">
        <f t="shared" si="60"/>
        <v>5</v>
      </c>
      <c r="O65" s="8">
        <f t="shared" si="61"/>
        <v>-5</v>
      </c>
      <c r="P65" s="11">
        <f t="shared" si="94"/>
        <v>1000</v>
      </c>
      <c r="Q65" s="40">
        <f t="shared" si="95"/>
        <v>-5000</v>
      </c>
      <c r="R65" s="41" t="str">
        <f t="shared" ca="1" si="19"/>
        <v/>
      </c>
      <c r="S65" s="12" t="str">
        <f t="shared" ca="1" si="20"/>
        <v/>
      </c>
      <c r="T65" s="13" t="str">
        <f t="shared" ca="1" si="62"/>
        <v/>
      </c>
      <c r="U65" s="7" t="str">
        <f ca="1">IFERROR(COUNTIFS(OFFSET(_TradingHistory[実現損益],ROWS(_TradingHistory[])-IF(B65&gt;ROWS(_TradingHistory[]),ROWS(_TradingHistory[]),B65),0,IF(B65&gt;ROWS(_TradingHistory[]),ROWS(_TradingHistory[]),B65)-B64,1),"&gt;0"),"")</f>
        <v/>
      </c>
      <c r="V65" s="8" t="str">
        <f t="shared" ca="1" si="21"/>
        <v/>
      </c>
      <c r="W65" s="7" t="str">
        <f ca="1">IFERROR(SUMIFS(OFFSET(_TradingHistory[約定数量],ROWS(_TradingHistory[])-IF(B65&gt;ROWS(_TradingHistory[]),ROWS(_TradingHistory[]),B65),0,IF(B65&gt;ROWS(_TradingHistory[]),ROWS(_TradingHistory[]),B65)-B64,1),OFFSET(_TradingHistory[実現損益],ROWS(_TradingHistory[])-IF(B65&gt;ROWS(_TradingHistory[]),ROWS(_TradingHistory[]),B65),0,IF(B65&gt;ROWS(_TradingHistory[]),ROWS(_TradingHistory[]),B65)-B64,1),"&gt;0"),"")</f>
        <v/>
      </c>
      <c r="X65" s="7" t="str">
        <f ca="1">IFERROR(SUMIFS(OFFSET(_TradingHistory[実現損益],ROWS(_TradingHistory[])-IF(B65&gt;ROWS(_TradingHistory[]),ROWS(_TradingHistory[]),B65),0,IF(B65&gt;ROWS(_TradingHistory[]),ROWS(_TradingHistory[]),B65)-B64),OFFSET(_TradingHistory[実現損益],ROWS(_TradingHistory[])-IF(B65&gt;ROWS(_TradingHistory[]),ROWS(_TradingHistory[]),B65),0,IF(B65&gt;ROWS(_TradingHistory[]),ROWS(_TradingHistory[]),B65)-B64,1),"&gt;0"),"")</f>
        <v/>
      </c>
      <c r="Y65" s="14" t="str">
        <f ca="1">IFERROR(COUNTIFS(OFFSET(_TradingHistory[実現損益],ROWS(_TradingHistory[])-IF(B65&gt;ROWS(_TradingHistory[]),ROWS(_TradingHistory[]),B65),0,IF(B65&gt;ROWS(_TradingHistory[]),ROWS(_TradingHistory[]),B65)-B64,1),"&lt;=0"),"")</f>
        <v/>
      </c>
      <c r="Z65" s="8" t="str">
        <f t="shared" ca="1" si="22"/>
        <v/>
      </c>
      <c r="AA65" s="7" t="str">
        <f ca="1">IFERROR(SUMIFS(OFFSET(_TradingHistory[約定数量],ROWS(_TradingHistory[])-IF(B65&gt;ROWS(_TradingHistory[]),ROWS(_TradingHistory[]),B65),0,IF(B65&gt;ROWS(_TradingHistory[]),ROWS(_TradingHistory[]),B65)-B64,1),OFFSET(_TradingHistory[実現損益],ROWS(_TradingHistory[])-IF(B65&gt;ROWS(_TradingHistory[]),ROWS(_TradingHistory[]),B65),0,IF(B65&gt;ROWS(_TradingHistory[]),ROWS(_TradingHistory[]),B65)-B64,1),"&lt;=0"),"")</f>
        <v/>
      </c>
      <c r="AB65" s="42" t="str">
        <f ca="1">IFERROR(SUMIFS(OFFSET(_TradingHistory[実現損益],ROWS(_TradingHistory[])-IF(B65&gt;ROWS(_TradingHistory[]),ROWS(_TradingHistory[]),B65),0,IF(B65&gt;ROWS(_TradingHistory[]),ROWS(_TradingHistory[]),B65)-B64),OFFSET(_TradingHistory[実現損益],ROWS(_TradingHistory[])-IF(B65&gt;ROWS(_TradingHistory[]),ROWS(_TradingHistory[]),B65),0,IF(B65&gt;ROWS(_TradingHistory[]),ROWS(_TradingHistory[]),B65)-B64,1),"&lt;=0"),"")</f>
        <v/>
      </c>
      <c r="AC65" s="41" t="str">
        <f t="shared" ca="1" si="23"/>
        <v/>
      </c>
      <c r="AD65" s="9" t="str">
        <f t="shared" ca="1" si="24"/>
        <v/>
      </c>
      <c r="AE65" s="16" t="str">
        <f t="shared" ca="1" si="25"/>
        <v/>
      </c>
      <c r="AF65" s="7" t="str">
        <f t="shared" ca="1" si="26"/>
        <v/>
      </c>
      <c r="AG65" s="8" t="str">
        <f t="shared" ca="1" si="27"/>
        <v/>
      </c>
      <c r="AH65" s="15" t="str">
        <f t="shared" ca="1" si="28"/>
        <v/>
      </c>
      <c r="AI65" s="9" t="str">
        <f t="shared" ca="1" si="29"/>
        <v/>
      </c>
      <c r="AJ65" s="7" t="str">
        <f t="shared" ca="1" si="30"/>
        <v/>
      </c>
      <c r="AK65" s="8" t="str">
        <f t="shared" ca="1" si="31"/>
        <v/>
      </c>
      <c r="AL65" s="15" t="str">
        <f t="shared" ca="1" si="32"/>
        <v/>
      </c>
      <c r="AM65" s="31" t="str">
        <f t="shared" ca="1" si="33"/>
        <v/>
      </c>
      <c r="AN65" s="32">
        <f t="shared" ca="1" si="63"/>
        <v>0.94876023427165568</v>
      </c>
      <c r="AO65" s="24">
        <f t="shared" ca="1" si="81"/>
        <v>90020</v>
      </c>
      <c r="AP65" s="21">
        <f t="shared" ca="1" si="96"/>
        <v>1.6129032258064516E-2</v>
      </c>
      <c r="AQ65" s="25">
        <f t="shared" ca="1" si="82"/>
        <v>100</v>
      </c>
      <c r="AR65" s="22">
        <f t="shared" ca="1" si="91"/>
        <v>4.9331744716121015</v>
      </c>
      <c r="AS65" s="25">
        <f t="shared" ca="1" si="84"/>
        <v>19304</v>
      </c>
      <c r="AT65" s="24">
        <f t="shared" ca="1" si="85"/>
        <v>95230</v>
      </c>
      <c r="AU65" s="25">
        <f t="shared" ca="1" si="86"/>
        <v>6</v>
      </c>
      <c r="AV65" s="22">
        <f t="shared" ca="1" si="65"/>
        <v>-5.1996007984031936</v>
      </c>
      <c r="AW65" s="25">
        <f t="shared" ca="1" si="87"/>
        <v>1002</v>
      </c>
      <c r="AX65" s="36">
        <f t="shared" ca="1" si="88"/>
        <v>-5210</v>
      </c>
      <c r="AY65" s="35" t="str">
        <f>IF(B65&lt;サマリー!$B$33+100,-BC65/BG65,"")</f>
        <v/>
      </c>
      <c r="AZ65" s="20">
        <f t="shared" ca="1" si="42"/>
        <v>20</v>
      </c>
      <c r="BA65" s="21">
        <f t="shared" ca="1" si="43"/>
        <v>0.83333333333333337</v>
      </c>
      <c r="BB65" s="1">
        <f ca="1">COUNTIFS(OFFSET(_TradingHistory[実現損益],ROWS(_TradingHistory[])-IF(B65&gt;ROWS(_TradingHistory[]),ROWS(_TradingHistory[]),B65),0,IF(B65&gt;ROWS(_TradingHistory[]),ROWS(_TradingHistory[]),B65),1),"&gt;0")</f>
        <v>5</v>
      </c>
      <c r="BC65" s="22">
        <f t="shared" ca="1" si="44"/>
        <v>0.75657894736842102</v>
      </c>
      <c r="BD65" s="1">
        <f ca="1">SUMIFS(OFFSET(_TradingHistory[約定数量],ROWS(_TradingHistory[])-IF(B65&gt;ROWS(_TradingHistory[]),ROWS(_TradingHistory[]),B65),0,IF(B65&gt;ROWS(_TradingHistory[]),ROWS(_TradingHistory[]),B65),1),OFFSET(_TradingHistory[実現損益],ROWS(_TradingHistory[])-IF(B65&gt;ROWS(_TradingHistory[]),ROWS(_TradingHistory[]),B65),0,IF(B65&gt;ROWS(_TradingHistory[]),ROWS(_TradingHistory[]),B65),1),"&gt;0")</f>
        <v>304</v>
      </c>
      <c r="BE65" s="20">
        <f ca="1">SUMIFS(OFFSET(_TradingHistory[実現損益],ROWS(_TradingHistory[])-IF(B65&gt;ROWS(_TradingHistory[]),ROWS(_TradingHistory[]),B65),0,IF(B65&gt;ROWS(_TradingHistory[]),ROWS(_TradingHistory[]),B65)),OFFSET(_TradingHistory[実現損益],ROWS(_TradingHistory[])-IF(B65&gt;ROWS(_TradingHistory[]),ROWS(_TradingHistory[]),B65),0,IF(B65&gt;ROWS(_TradingHistory[]),ROWS(_TradingHistory[]),B65),1),"&gt;0")</f>
        <v>230</v>
      </c>
      <c r="BF65" s="1">
        <f ca="1">COUNTIFS(OFFSET(_TradingHistory[実現損益],ROWS(_TradingHistory[])-IF(B65&gt;ROWS(_TradingHistory[]),ROWS(_TradingHistory[]),B65),0,IF(B65&gt;ROWS(_TradingHistory[]),ROWS(_TradingHistory[]),B65),1),"&lt;=0")</f>
        <v>1</v>
      </c>
      <c r="BG65" s="22">
        <f t="shared" ca="1" si="45"/>
        <v>-105</v>
      </c>
      <c r="BH65" s="23">
        <f ca="1">SUMIFS(OFFSET(_TradingHistory[約定数量],ROWS(_TradingHistory[])-IF(B65&gt;ROWS(_TradingHistory[]),ROWS(_TradingHistory[]),B65),0,IF(B65&gt;ROWS(_TradingHistory[]),ROWS(_TradingHistory[]),B65),1),OFFSET(_TradingHistory[実現損益],ROWS(_TradingHistory[])-IF(B65&gt;ROWS(_TradingHistory[]),ROWS(_TradingHistory[]),B65),0,IF(B65&gt;ROWS(_TradingHistory[]),ROWS(_TradingHistory[]),B65),1),"&lt;=0")</f>
        <v>2</v>
      </c>
      <c r="BI65" s="37">
        <f ca="1">SUMIFS(OFFSET(_TradingHistory[実現損益],ROWS(_TradingHistory[])-IF(B65&gt;ROWS(_TradingHistory[]),ROWS(_TradingHistory[]),B65),0,IF(B65&gt;ROWS(_TradingHistory[]),ROWS(_TradingHistory[]),B65)),OFFSET(_TradingHistory[実現損益],ROWS(_TradingHistory[])-IF(B65&gt;ROWS(_TradingHistory[]),ROWS(_TradingHistory[]),B65),0,IF(B65&gt;ROWS(_TradingHistory[]),ROWS(_TradingHistory[]),B65),1),"&lt;=0")</f>
        <v>-210</v>
      </c>
      <c r="BJ65" s="35" t="str">
        <f t="shared" si="66"/>
        <v/>
      </c>
      <c r="BK65" s="20" t="str">
        <f t="shared" si="67"/>
        <v/>
      </c>
      <c r="BL65" s="21" t="str">
        <f t="shared" si="68"/>
        <v/>
      </c>
      <c r="BM65" s="23" t="str">
        <f t="shared" si="69"/>
        <v/>
      </c>
      <c r="BN65" s="22" t="str">
        <f t="shared" si="70"/>
        <v/>
      </c>
      <c r="BO65" s="25" t="str">
        <f t="shared" si="71"/>
        <v/>
      </c>
      <c r="BP65" s="20" t="str">
        <f t="shared" si="72"/>
        <v/>
      </c>
      <c r="BQ65" s="23" t="str">
        <f t="shared" si="73"/>
        <v/>
      </c>
      <c r="BR65" s="22" t="str">
        <f t="shared" si="74"/>
        <v/>
      </c>
      <c r="BS65" s="23" t="str">
        <f t="shared" si="75"/>
        <v/>
      </c>
      <c r="BT65" s="20" t="str">
        <f t="shared" si="76"/>
        <v/>
      </c>
    </row>
    <row r="66" spans="1:72" x14ac:dyDescent="0.4">
      <c r="A66" s="2" cm="1">
        <f t="array" ref="A66">IF(ROWS(_TradingHistory[])&gt;B66,INDEX(_TradingHistory[約定日],ROWS(_TradingHistory[])-B66,0),WORKDAY(A65,10))</f>
        <v>46570</v>
      </c>
      <c r="B66">
        <v>6300</v>
      </c>
      <c r="C66" s="17">
        <v>0.95</v>
      </c>
      <c r="D66">
        <v>200</v>
      </c>
      <c r="E66">
        <v>5</v>
      </c>
      <c r="F66">
        <v>5</v>
      </c>
      <c r="G66" s="8">
        <f t="shared" si="57"/>
        <v>1</v>
      </c>
      <c r="H66" s="9">
        <f t="shared" si="89"/>
        <v>90000</v>
      </c>
      <c r="I66" s="10">
        <f t="shared" si="58"/>
        <v>0.95</v>
      </c>
      <c r="J66" s="7">
        <f t="shared" si="59"/>
        <v>95</v>
      </c>
      <c r="K66" s="8">
        <f t="shared" si="90"/>
        <v>5</v>
      </c>
      <c r="L66" s="11">
        <f t="shared" si="92"/>
        <v>19000</v>
      </c>
      <c r="M66" s="12">
        <f t="shared" si="93"/>
        <v>95000</v>
      </c>
      <c r="N66" s="7">
        <f t="shared" si="60"/>
        <v>5</v>
      </c>
      <c r="O66" s="8">
        <f t="shared" si="61"/>
        <v>-5</v>
      </c>
      <c r="P66" s="11">
        <f t="shared" si="94"/>
        <v>1000</v>
      </c>
      <c r="Q66" s="40">
        <f t="shared" si="95"/>
        <v>-5000</v>
      </c>
      <c r="R66" s="41" t="str">
        <f t="shared" ca="1" si="19"/>
        <v/>
      </c>
      <c r="S66" s="12" t="str">
        <f t="shared" ca="1" si="20"/>
        <v/>
      </c>
      <c r="T66" s="13" t="str">
        <f t="shared" ca="1" si="62"/>
        <v/>
      </c>
      <c r="U66" s="7" t="str">
        <f ca="1">IFERROR(COUNTIFS(OFFSET(_TradingHistory[実現損益],ROWS(_TradingHistory[])-IF(B66&gt;ROWS(_TradingHistory[]),ROWS(_TradingHistory[]),B66),0,IF(B66&gt;ROWS(_TradingHistory[]),ROWS(_TradingHistory[]),B66)-B65,1),"&gt;0"),"")</f>
        <v/>
      </c>
      <c r="V66" s="8" t="str">
        <f t="shared" ca="1" si="21"/>
        <v/>
      </c>
      <c r="W66" s="7" t="str">
        <f ca="1">IFERROR(SUMIFS(OFFSET(_TradingHistory[約定数量],ROWS(_TradingHistory[])-IF(B66&gt;ROWS(_TradingHistory[]),ROWS(_TradingHistory[]),B66),0,IF(B66&gt;ROWS(_TradingHistory[]),ROWS(_TradingHistory[]),B66)-B65,1),OFFSET(_TradingHistory[実現損益],ROWS(_TradingHistory[])-IF(B66&gt;ROWS(_TradingHistory[]),ROWS(_TradingHistory[]),B66),0,IF(B66&gt;ROWS(_TradingHistory[]),ROWS(_TradingHistory[]),B66)-B65,1),"&gt;0"),"")</f>
        <v/>
      </c>
      <c r="X66" s="7" t="str">
        <f ca="1">IFERROR(SUMIFS(OFFSET(_TradingHistory[実現損益],ROWS(_TradingHistory[])-IF(B66&gt;ROWS(_TradingHistory[]),ROWS(_TradingHistory[]),B66),0,IF(B66&gt;ROWS(_TradingHistory[]),ROWS(_TradingHistory[]),B66)-B65),OFFSET(_TradingHistory[実現損益],ROWS(_TradingHistory[])-IF(B66&gt;ROWS(_TradingHistory[]),ROWS(_TradingHistory[]),B66),0,IF(B66&gt;ROWS(_TradingHistory[]),ROWS(_TradingHistory[]),B66)-B65,1),"&gt;0"),"")</f>
        <v/>
      </c>
      <c r="Y66" s="14" t="str">
        <f ca="1">IFERROR(COUNTIFS(OFFSET(_TradingHistory[実現損益],ROWS(_TradingHistory[])-IF(B66&gt;ROWS(_TradingHistory[]),ROWS(_TradingHistory[]),B66),0,IF(B66&gt;ROWS(_TradingHistory[]),ROWS(_TradingHistory[]),B66)-B65,1),"&lt;=0"),"")</f>
        <v/>
      </c>
      <c r="Z66" s="8" t="str">
        <f t="shared" ca="1" si="22"/>
        <v/>
      </c>
      <c r="AA66" s="7" t="str">
        <f ca="1">IFERROR(SUMIFS(OFFSET(_TradingHistory[約定数量],ROWS(_TradingHistory[])-IF(B66&gt;ROWS(_TradingHistory[]),ROWS(_TradingHistory[]),B66),0,IF(B66&gt;ROWS(_TradingHistory[]),ROWS(_TradingHistory[]),B66)-B65,1),OFFSET(_TradingHistory[実現損益],ROWS(_TradingHistory[])-IF(B66&gt;ROWS(_TradingHistory[]),ROWS(_TradingHistory[]),B66),0,IF(B66&gt;ROWS(_TradingHistory[]),ROWS(_TradingHistory[]),B66)-B65,1),"&lt;=0"),"")</f>
        <v/>
      </c>
      <c r="AB66" s="42" t="str">
        <f ca="1">IFERROR(SUMIFS(OFFSET(_TradingHistory[実現損益],ROWS(_TradingHistory[])-IF(B66&gt;ROWS(_TradingHistory[]),ROWS(_TradingHistory[]),B66),0,IF(B66&gt;ROWS(_TradingHistory[]),ROWS(_TradingHistory[]),B66)-B65),OFFSET(_TradingHistory[実現損益],ROWS(_TradingHistory[])-IF(B66&gt;ROWS(_TradingHistory[]),ROWS(_TradingHistory[]),B66),0,IF(B66&gt;ROWS(_TradingHistory[]),ROWS(_TradingHistory[]),B66)-B65,1),"&lt;=0"),"")</f>
        <v/>
      </c>
      <c r="AC66" s="41" t="str">
        <f t="shared" ca="1" si="23"/>
        <v/>
      </c>
      <c r="AD66" s="9" t="str">
        <f t="shared" ca="1" si="24"/>
        <v/>
      </c>
      <c r="AE66" s="16" t="str">
        <f t="shared" ca="1" si="25"/>
        <v/>
      </c>
      <c r="AF66" s="7" t="str">
        <f t="shared" ca="1" si="26"/>
        <v/>
      </c>
      <c r="AG66" s="8" t="str">
        <f t="shared" ca="1" si="27"/>
        <v/>
      </c>
      <c r="AH66" s="15" t="str">
        <f t="shared" ca="1" si="28"/>
        <v/>
      </c>
      <c r="AI66" s="9" t="str">
        <f t="shared" ca="1" si="29"/>
        <v/>
      </c>
      <c r="AJ66" s="7" t="str">
        <f t="shared" ca="1" si="30"/>
        <v/>
      </c>
      <c r="AK66" s="8" t="str">
        <f t="shared" ca="1" si="31"/>
        <v/>
      </c>
      <c r="AL66" s="15" t="str">
        <f t="shared" ca="1" si="32"/>
        <v/>
      </c>
      <c r="AM66" s="31" t="str">
        <f t="shared" ca="1" si="33"/>
        <v/>
      </c>
      <c r="AN66" s="32">
        <f t="shared" ca="1" si="63"/>
        <v>0.94876023427165568</v>
      </c>
      <c r="AO66" s="24">
        <f t="shared" ca="1" si="81"/>
        <v>90020</v>
      </c>
      <c r="AP66" s="21">
        <f t="shared" ca="1" si="96"/>
        <v>1.5873015873015872E-2</v>
      </c>
      <c r="AQ66" s="25">
        <f t="shared" ca="1" si="82"/>
        <v>100</v>
      </c>
      <c r="AR66" s="22">
        <f t="shared" ca="1" si="91"/>
        <v>4.9331744716121015</v>
      </c>
      <c r="AS66" s="25">
        <f t="shared" ca="1" si="84"/>
        <v>19304</v>
      </c>
      <c r="AT66" s="24">
        <f t="shared" ca="1" si="85"/>
        <v>95230</v>
      </c>
      <c r="AU66" s="25">
        <f t="shared" ca="1" si="86"/>
        <v>6</v>
      </c>
      <c r="AV66" s="22">
        <f t="shared" ca="1" si="65"/>
        <v>-5.1996007984031936</v>
      </c>
      <c r="AW66" s="25">
        <f t="shared" ca="1" si="87"/>
        <v>1002</v>
      </c>
      <c r="AX66" s="36">
        <f t="shared" ca="1" si="88"/>
        <v>-5210</v>
      </c>
      <c r="AY66" s="35" t="str">
        <f>IF(B66&lt;サマリー!$B$33+100,-BC66/BG66,"")</f>
        <v/>
      </c>
      <c r="AZ66" s="20">
        <f t="shared" ca="1" si="42"/>
        <v>20</v>
      </c>
      <c r="BA66" s="21">
        <f t="shared" ca="1" si="43"/>
        <v>0.83333333333333337</v>
      </c>
      <c r="BB66" s="1">
        <f ca="1">COUNTIFS(OFFSET(_TradingHistory[実現損益],ROWS(_TradingHistory[])-IF(B66&gt;ROWS(_TradingHistory[]),ROWS(_TradingHistory[]),B66),0,IF(B66&gt;ROWS(_TradingHistory[]),ROWS(_TradingHistory[]),B66),1),"&gt;0")</f>
        <v>5</v>
      </c>
      <c r="BC66" s="22">
        <f t="shared" ca="1" si="44"/>
        <v>0.75657894736842102</v>
      </c>
      <c r="BD66" s="1">
        <f ca="1">SUMIFS(OFFSET(_TradingHistory[約定数量],ROWS(_TradingHistory[])-IF(B66&gt;ROWS(_TradingHistory[]),ROWS(_TradingHistory[]),B66),0,IF(B66&gt;ROWS(_TradingHistory[]),ROWS(_TradingHistory[]),B66),1),OFFSET(_TradingHistory[実現損益],ROWS(_TradingHistory[])-IF(B66&gt;ROWS(_TradingHistory[]),ROWS(_TradingHistory[]),B66),0,IF(B66&gt;ROWS(_TradingHistory[]),ROWS(_TradingHistory[]),B66),1),"&gt;0")</f>
        <v>304</v>
      </c>
      <c r="BE66" s="20">
        <f ca="1">SUMIFS(OFFSET(_TradingHistory[実現損益],ROWS(_TradingHistory[])-IF(B66&gt;ROWS(_TradingHistory[]),ROWS(_TradingHistory[]),B66),0,IF(B66&gt;ROWS(_TradingHistory[]),ROWS(_TradingHistory[]),B66)),OFFSET(_TradingHistory[実現損益],ROWS(_TradingHistory[])-IF(B66&gt;ROWS(_TradingHistory[]),ROWS(_TradingHistory[]),B66),0,IF(B66&gt;ROWS(_TradingHistory[]),ROWS(_TradingHistory[]),B66),1),"&gt;0")</f>
        <v>230</v>
      </c>
      <c r="BF66" s="1">
        <f ca="1">COUNTIFS(OFFSET(_TradingHistory[実現損益],ROWS(_TradingHistory[])-IF(B66&gt;ROWS(_TradingHistory[]),ROWS(_TradingHistory[]),B66),0,IF(B66&gt;ROWS(_TradingHistory[]),ROWS(_TradingHistory[]),B66),1),"&lt;=0")</f>
        <v>1</v>
      </c>
      <c r="BG66" s="22">
        <f t="shared" ca="1" si="45"/>
        <v>-105</v>
      </c>
      <c r="BH66" s="23">
        <f ca="1">SUMIFS(OFFSET(_TradingHistory[約定数量],ROWS(_TradingHistory[])-IF(B66&gt;ROWS(_TradingHistory[]),ROWS(_TradingHistory[]),B66),0,IF(B66&gt;ROWS(_TradingHistory[]),ROWS(_TradingHistory[]),B66),1),OFFSET(_TradingHistory[実現損益],ROWS(_TradingHistory[])-IF(B66&gt;ROWS(_TradingHistory[]),ROWS(_TradingHistory[]),B66),0,IF(B66&gt;ROWS(_TradingHistory[]),ROWS(_TradingHistory[]),B66),1),"&lt;=0")</f>
        <v>2</v>
      </c>
      <c r="BI66" s="37">
        <f ca="1">SUMIFS(OFFSET(_TradingHistory[実現損益],ROWS(_TradingHistory[])-IF(B66&gt;ROWS(_TradingHistory[]),ROWS(_TradingHistory[]),B66),0,IF(B66&gt;ROWS(_TradingHistory[]),ROWS(_TradingHistory[]),B66)),OFFSET(_TradingHistory[実現損益],ROWS(_TradingHistory[])-IF(B66&gt;ROWS(_TradingHistory[]),ROWS(_TradingHistory[]),B66),0,IF(B66&gt;ROWS(_TradingHistory[]),ROWS(_TradingHistory[]),B66),1),"&lt;=0")</f>
        <v>-210</v>
      </c>
      <c r="BJ66" s="35" t="str">
        <f t="shared" si="66"/>
        <v/>
      </c>
      <c r="BK66" s="20" t="str">
        <f t="shared" si="67"/>
        <v/>
      </c>
      <c r="BL66" s="21" t="str">
        <f t="shared" si="68"/>
        <v/>
      </c>
      <c r="BM66" s="23" t="str">
        <f t="shared" si="69"/>
        <v/>
      </c>
      <c r="BN66" s="22" t="str">
        <f t="shared" si="70"/>
        <v/>
      </c>
      <c r="BO66" s="25" t="str">
        <f t="shared" si="71"/>
        <v/>
      </c>
      <c r="BP66" s="20" t="str">
        <f t="shared" si="72"/>
        <v/>
      </c>
      <c r="BQ66" s="23" t="str">
        <f t="shared" si="73"/>
        <v/>
      </c>
      <c r="BR66" s="22" t="str">
        <f t="shared" si="74"/>
        <v/>
      </c>
      <c r="BS66" s="23" t="str">
        <f t="shared" si="75"/>
        <v/>
      </c>
      <c r="BT66" s="20" t="str">
        <f t="shared" si="76"/>
        <v/>
      </c>
    </row>
    <row r="67" spans="1:72" x14ac:dyDescent="0.4">
      <c r="A67" s="2" cm="1">
        <f t="array" ref="A67">IF(ROWS(_TradingHistory[])&gt;B67,INDEX(_TradingHistory[約定日],ROWS(_TradingHistory[])-B67,0),WORKDAY(A66,10))</f>
        <v>46584</v>
      </c>
      <c r="B67">
        <v>6400</v>
      </c>
      <c r="C67" s="17">
        <v>0.95</v>
      </c>
      <c r="D67">
        <v>200</v>
      </c>
      <c r="E67">
        <v>5</v>
      </c>
      <c r="F67">
        <v>5</v>
      </c>
      <c r="G67" s="8">
        <f t="shared" si="57"/>
        <v>1</v>
      </c>
      <c r="H67" s="9">
        <f t="shared" si="89"/>
        <v>90000</v>
      </c>
      <c r="I67" s="10">
        <f t="shared" si="58"/>
        <v>0.95</v>
      </c>
      <c r="J67" s="7">
        <f t="shared" si="59"/>
        <v>95</v>
      </c>
      <c r="K67" s="8">
        <f t="shared" si="90"/>
        <v>5</v>
      </c>
      <c r="L67" s="11">
        <f t="shared" si="92"/>
        <v>19000</v>
      </c>
      <c r="M67" s="12">
        <f t="shared" si="93"/>
        <v>95000</v>
      </c>
      <c r="N67" s="7">
        <f t="shared" si="60"/>
        <v>5</v>
      </c>
      <c r="O67" s="8">
        <f t="shared" si="61"/>
        <v>-5</v>
      </c>
      <c r="P67" s="11">
        <f t="shared" si="94"/>
        <v>1000</v>
      </c>
      <c r="Q67" s="40">
        <f t="shared" si="95"/>
        <v>-5000</v>
      </c>
      <c r="R67" s="41" t="str">
        <f t="shared" ca="1" si="19"/>
        <v/>
      </c>
      <c r="S67" s="12" t="str">
        <f t="shared" ca="1" si="20"/>
        <v/>
      </c>
      <c r="T67" s="13" t="str">
        <f t="shared" ca="1" si="62"/>
        <v/>
      </c>
      <c r="U67" s="7" t="str">
        <f ca="1">IFERROR(COUNTIFS(OFFSET(_TradingHistory[実現損益],ROWS(_TradingHistory[])-IF(B67&gt;ROWS(_TradingHistory[]),ROWS(_TradingHistory[]),B67),0,IF(B67&gt;ROWS(_TradingHistory[]),ROWS(_TradingHistory[]),B67)-B66,1),"&gt;0"),"")</f>
        <v/>
      </c>
      <c r="V67" s="8" t="str">
        <f t="shared" ca="1" si="21"/>
        <v/>
      </c>
      <c r="W67" s="7" t="str">
        <f ca="1">IFERROR(SUMIFS(OFFSET(_TradingHistory[約定数量],ROWS(_TradingHistory[])-IF(B67&gt;ROWS(_TradingHistory[]),ROWS(_TradingHistory[]),B67),0,IF(B67&gt;ROWS(_TradingHistory[]),ROWS(_TradingHistory[]),B67)-B66,1),OFFSET(_TradingHistory[実現損益],ROWS(_TradingHistory[])-IF(B67&gt;ROWS(_TradingHistory[]),ROWS(_TradingHistory[]),B67),0,IF(B67&gt;ROWS(_TradingHistory[]),ROWS(_TradingHistory[]),B67)-B66,1),"&gt;0"),"")</f>
        <v/>
      </c>
      <c r="X67" s="7" t="str">
        <f ca="1">IFERROR(SUMIFS(OFFSET(_TradingHistory[実現損益],ROWS(_TradingHistory[])-IF(B67&gt;ROWS(_TradingHistory[]),ROWS(_TradingHistory[]),B67),0,IF(B67&gt;ROWS(_TradingHistory[]),ROWS(_TradingHistory[]),B67)-B66),OFFSET(_TradingHistory[実現損益],ROWS(_TradingHistory[])-IF(B67&gt;ROWS(_TradingHistory[]),ROWS(_TradingHistory[]),B67),0,IF(B67&gt;ROWS(_TradingHistory[]),ROWS(_TradingHistory[]),B67)-B66,1),"&gt;0"),"")</f>
        <v/>
      </c>
      <c r="Y67" s="14" t="str">
        <f ca="1">IFERROR(COUNTIFS(OFFSET(_TradingHistory[実現損益],ROWS(_TradingHistory[])-IF(B67&gt;ROWS(_TradingHistory[]),ROWS(_TradingHistory[]),B67),0,IF(B67&gt;ROWS(_TradingHistory[]),ROWS(_TradingHistory[]),B67)-B66,1),"&lt;=0"),"")</f>
        <v/>
      </c>
      <c r="Z67" s="8" t="str">
        <f t="shared" ca="1" si="22"/>
        <v/>
      </c>
      <c r="AA67" s="7" t="str">
        <f ca="1">IFERROR(SUMIFS(OFFSET(_TradingHistory[約定数量],ROWS(_TradingHistory[])-IF(B67&gt;ROWS(_TradingHistory[]),ROWS(_TradingHistory[]),B67),0,IF(B67&gt;ROWS(_TradingHistory[]),ROWS(_TradingHistory[]),B67)-B66,1),OFFSET(_TradingHistory[実現損益],ROWS(_TradingHistory[])-IF(B67&gt;ROWS(_TradingHistory[]),ROWS(_TradingHistory[]),B67),0,IF(B67&gt;ROWS(_TradingHistory[]),ROWS(_TradingHistory[]),B67)-B66,1),"&lt;=0"),"")</f>
        <v/>
      </c>
      <c r="AB67" s="42" t="str">
        <f ca="1">IFERROR(SUMIFS(OFFSET(_TradingHistory[実現損益],ROWS(_TradingHistory[])-IF(B67&gt;ROWS(_TradingHistory[]),ROWS(_TradingHistory[]),B67),0,IF(B67&gt;ROWS(_TradingHistory[]),ROWS(_TradingHistory[]),B67)-B66),OFFSET(_TradingHistory[実現損益],ROWS(_TradingHistory[])-IF(B67&gt;ROWS(_TradingHistory[]),ROWS(_TradingHistory[]),B67),0,IF(B67&gt;ROWS(_TradingHistory[]),ROWS(_TradingHistory[]),B67)-B66,1),"&lt;=0"),"")</f>
        <v/>
      </c>
      <c r="AC67" s="41" t="str">
        <f t="shared" ca="1" si="23"/>
        <v/>
      </c>
      <c r="AD67" s="9" t="str">
        <f t="shared" ca="1" si="24"/>
        <v/>
      </c>
      <c r="AE67" s="16" t="str">
        <f t="shared" ca="1" si="25"/>
        <v/>
      </c>
      <c r="AF67" s="7" t="str">
        <f t="shared" ca="1" si="26"/>
        <v/>
      </c>
      <c r="AG67" s="8" t="str">
        <f t="shared" ca="1" si="27"/>
        <v/>
      </c>
      <c r="AH67" s="15" t="str">
        <f t="shared" ca="1" si="28"/>
        <v/>
      </c>
      <c r="AI67" s="9" t="str">
        <f t="shared" ca="1" si="29"/>
        <v/>
      </c>
      <c r="AJ67" s="7" t="str">
        <f t="shared" ca="1" si="30"/>
        <v/>
      </c>
      <c r="AK67" s="8" t="str">
        <f t="shared" ca="1" si="31"/>
        <v/>
      </c>
      <c r="AL67" s="15" t="str">
        <f t="shared" ca="1" si="32"/>
        <v/>
      </c>
      <c r="AM67" s="31" t="str">
        <f t="shared" ca="1" si="33"/>
        <v/>
      </c>
      <c r="AN67" s="32">
        <f t="shared" ca="1" si="63"/>
        <v>0.94876023427165568</v>
      </c>
      <c r="AO67" s="24">
        <f t="shared" ca="1" si="81"/>
        <v>90020</v>
      </c>
      <c r="AP67" s="21">
        <f t="shared" ca="1" si="96"/>
        <v>1.5625E-2</v>
      </c>
      <c r="AQ67" s="25">
        <f t="shared" ca="1" si="82"/>
        <v>100</v>
      </c>
      <c r="AR67" s="22">
        <f t="shared" ca="1" si="91"/>
        <v>4.9331744716121015</v>
      </c>
      <c r="AS67" s="25">
        <f t="shared" ca="1" si="84"/>
        <v>19304</v>
      </c>
      <c r="AT67" s="24">
        <f t="shared" ca="1" si="85"/>
        <v>95230</v>
      </c>
      <c r="AU67" s="25">
        <f t="shared" ca="1" si="86"/>
        <v>6</v>
      </c>
      <c r="AV67" s="22">
        <f t="shared" ca="1" si="65"/>
        <v>-5.1996007984031936</v>
      </c>
      <c r="AW67" s="25">
        <f t="shared" ca="1" si="87"/>
        <v>1002</v>
      </c>
      <c r="AX67" s="36">
        <f t="shared" ca="1" si="88"/>
        <v>-5210</v>
      </c>
      <c r="AY67" s="35" t="str">
        <f>IF(B67&lt;サマリー!$B$33+100,-BC67/BG67,"")</f>
        <v/>
      </c>
      <c r="AZ67" s="20">
        <f t="shared" ca="1" si="42"/>
        <v>20</v>
      </c>
      <c r="BA67" s="21">
        <f t="shared" ca="1" si="43"/>
        <v>0.83333333333333337</v>
      </c>
      <c r="BB67" s="1">
        <f ca="1">COUNTIFS(OFFSET(_TradingHistory[実現損益],ROWS(_TradingHistory[])-IF(B67&gt;ROWS(_TradingHistory[]),ROWS(_TradingHistory[]),B67),0,IF(B67&gt;ROWS(_TradingHistory[]),ROWS(_TradingHistory[]),B67),1),"&gt;0")</f>
        <v>5</v>
      </c>
      <c r="BC67" s="22">
        <f t="shared" ca="1" si="44"/>
        <v>0.75657894736842102</v>
      </c>
      <c r="BD67" s="1">
        <f ca="1">SUMIFS(OFFSET(_TradingHistory[約定数量],ROWS(_TradingHistory[])-IF(B67&gt;ROWS(_TradingHistory[]),ROWS(_TradingHistory[]),B67),0,IF(B67&gt;ROWS(_TradingHistory[]),ROWS(_TradingHistory[]),B67),1),OFFSET(_TradingHistory[実現損益],ROWS(_TradingHistory[])-IF(B67&gt;ROWS(_TradingHistory[]),ROWS(_TradingHistory[]),B67),0,IF(B67&gt;ROWS(_TradingHistory[]),ROWS(_TradingHistory[]),B67),1),"&gt;0")</f>
        <v>304</v>
      </c>
      <c r="BE67" s="20">
        <f ca="1">SUMIFS(OFFSET(_TradingHistory[実現損益],ROWS(_TradingHistory[])-IF(B67&gt;ROWS(_TradingHistory[]),ROWS(_TradingHistory[]),B67),0,IF(B67&gt;ROWS(_TradingHistory[]),ROWS(_TradingHistory[]),B67)),OFFSET(_TradingHistory[実現損益],ROWS(_TradingHistory[])-IF(B67&gt;ROWS(_TradingHistory[]),ROWS(_TradingHistory[]),B67),0,IF(B67&gt;ROWS(_TradingHistory[]),ROWS(_TradingHistory[]),B67),1),"&gt;0")</f>
        <v>230</v>
      </c>
      <c r="BF67" s="1">
        <f ca="1">COUNTIFS(OFFSET(_TradingHistory[実現損益],ROWS(_TradingHistory[])-IF(B67&gt;ROWS(_TradingHistory[]),ROWS(_TradingHistory[]),B67),0,IF(B67&gt;ROWS(_TradingHistory[]),ROWS(_TradingHistory[]),B67),1),"&lt;=0")</f>
        <v>1</v>
      </c>
      <c r="BG67" s="22">
        <f t="shared" ca="1" si="45"/>
        <v>-105</v>
      </c>
      <c r="BH67" s="23">
        <f ca="1">SUMIFS(OFFSET(_TradingHistory[約定数量],ROWS(_TradingHistory[])-IF(B67&gt;ROWS(_TradingHistory[]),ROWS(_TradingHistory[]),B67),0,IF(B67&gt;ROWS(_TradingHistory[]),ROWS(_TradingHistory[]),B67),1),OFFSET(_TradingHistory[実現損益],ROWS(_TradingHistory[])-IF(B67&gt;ROWS(_TradingHistory[]),ROWS(_TradingHistory[]),B67),0,IF(B67&gt;ROWS(_TradingHistory[]),ROWS(_TradingHistory[]),B67),1),"&lt;=0")</f>
        <v>2</v>
      </c>
      <c r="BI67" s="37">
        <f ca="1">SUMIFS(OFFSET(_TradingHistory[実現損益],ROWS(_TradingHistory[])-IF(B67&gt;ROWS(_TradingHistory[]),ROWS(_TradingHistory[]),B67),0,IF(B67&gt;ROWS(_TradingHistory[]),ROWS(_TradingHistory[]),B67)),OFFSET(_TradingHistory[実現損益],ROWS(_TradingHistory[])-IF(B67&gt;ROWS(_TradingHistory[]),ROWS(_TradingHistory[]),B67),0,IF(B67&gt;ROWS(_TradingHistory[]),ROWS(_TradingHistory[]),B67),1),"&lt;=0")</f>
        <v>-210</v>
      </c>
      <c r="BJ67" s="35" t="str">
        <f t="shared" si="66"/>
        <v/>
      </c>
      <c r="BK67" s="20" t="str">
        <f t="shared" si="67"/>
        <v/>
      </c>
      <c r="BL67" s="21" t="str">
        <f t="shared" si="68"/>
        <v/>
      </c>
      <c r="BM67" s="23" t="str">
        <f t="shared" si="69"/>
        <v/>
      </c>
      <c r="BN67" s="22" t="str">
        <f t="shared" si="70"/>
        <v/>
      </c>
      <c r="BO67" s="25" t="str">
        <f t="shared" si="71"/>
        <v/>
      </c>
      <c r="BP67" s="20" t="str">
        <f t="shared" si="72"/>
        <v/>
      </c>
      <c r="BQ67" s="23" t="str">
        <f t="shared" si="73"/>
        <v/>
      </c>
      <c r="BR67" s="22" t="str">
        <f t="shared" si="74"/>
        <v/>
      </c>
      <c r="BS67" s="23" t="str">
        <f t="shared" si="75"/>
        <v/>
      </c>
      <c r="BT67" s="20" t="str">
        <f t="shared" si="76"/>
        <v/>
      </c>
    </row>
    <row r="68" spans="1:72" x14ac:dyDescent="0.4">
      <c r="A68" s="2" cm="1">
        <f t="array" ref="A68">IF(ROWS(_TradingHistory[])&gt;B68,INDEX(_TradingHistory[約定日],ROWS(_TradingHistory[])-B68,0),WORKDAY(A67,10))</f>
        <v>46598</v>
      </c>
      <c r="B68">
        <v>6500</v>
      </c>
      <c r="C68" s="17">
        <v>0.95</v>
      </c>
      <c r="D68">
        <v>200</v>
      </c>
      <c r="E68">
        <v>5</v>
      </c>
      <c r="F68">
        <v>5</v>
      </c>
      <c r="G68" s="8">
        <f t="shared" si="57"/>
        <v>1</v>
      </c>
      <c r="H68" s="9">
        <f t="shared" si="89"/>
        <v>90000</v>
      </c>
      <c r="I68" s="10">
        <f t="shared" si="58"/>
        <v>0.95</v>
      </c>
      <c r="J68" s="7">
        <f t="shared" si="59"/>
        <v>95</v>
      </c>
      <c r="K68" s="8">
        <f t="shared" si="90"/>
        <v>5</v>
      </c>
      <c r="L68" s="11">
        <f t="shared" ref="L68:L103" si="97">J68*D68</f>
        <v>19000</v>
      </c>
      <c r="M68" s="12">
        <f t="shared" ref="M68:M99" si="98">L68*E68</f>
        <v>95000</v>
      </c>
      <c r="N68" s="7">
        <f t="shared" si="60"/>
        <v>5</v>
      </c>
      <c r="O68" s="8">
        <f t="shared" si="61"/>
        <v>-5</v>
      </c>
      <c r="P68" s="11">
        <f t="shared" ref="P68:P103" si="99">N68*D68</f>
        <v>1000</v>
      </c>
      <c r="Q68" s="40">
        <f t="shared" ref="Q68:Q99" si="100">-P68*F68</f>
        <v>-5000</v>
      </c>
      <c r="R68" s="41" t="str">
        <f t="shared" ca="1" si="19"/>
        <v/>
      </c>
      <c r="S68" s="12" t="str">
        <f t="shared" ca="1" si="20"/>
        <v/>
      </c>
      <c r="T68" s="13" t="str">
        <f t="shared" ca="1" si="62"/>
        <v/>
      </c>
      <c r="U68" s="7" t="str">
        <f ca="1">IFERROR(COUNTIFS(OFFSET(_TradingHistory[実現損益],ROWS(_TradingHistory[])-IF(B68&gt;ROWS(_TradingHistory[]),ROWS(_TradingHistory[]),B68),0,IF(B68&gt;ROWS(_TradingHistory[]),ROWS(_TradingHistory[]),B68)-B67,1),"&gt;0"),"")</f>
        <v/>
      </c>
      <c r="V68" s="8" t="str">
        <f t="shared" ca="1" si="21"/>
        <v/>
      </c>
      <c r="W68" s="7" t="str">
        <f ca="1">IFERROR(SUMIFS(OFFSET(_TradingHistory[約定数量],ROWS(_TradingHistory[])-IF(B68&gt;ROWS(_TradingHistory[]),ROWS(_TradingHistory[]),B68),0,IF(B68&gt;ROWS(_TradingHistory[]),ROWS(_TradingHistory[]),B68)-B67,1),OFFSET(_TradingHistory[実現損益],ROWS(_TradingHistory[])-IF(B68&gt;ROWS(_TradingHistory[]),ROWS(_TradingHistory[]),B68),0,IF(B68&gt;ROWS(_TradingHistory[]),ROWS(_TradingHistory[]),B68)-B67,1),"&gt;0"),"")</f>
        <v/>
      </c>
      <c r="X68" s="7" t="str">
        <f ca="1">IFERROR(SUMIFS(OFFSET(_TradingHistory[実現損益],ROWS(_TradingHistory[])-IF(B68&gt;ROWS(_TradingHistory[]),ROWS(_TradingHistory[]),B68),0,IF(B68&gt;ROWS(_TradingHistory[]),ROWS(_TradingHistory[]),B68)-B67),OFFSET(_TradingHistory[実現損益],ROWS(_TradingHistory[])-IF(B68&gt;ROWS(_TradingHistory[]),ROWS(_TradingHistory[]),B68),0,IF(B68&gt;ROWS(_TradingHistory[]),ROWS(_TradingHistory[]),B68)-B67,1),"&gt;0"),"")</f>
        <v/>
      </c>
      <c r="Y68" s="14" t="str">
        <f ca="1">IFERROR(COUNTIFS(OFFSET(_TradingHistory[実現損益],ROWS(_TradingHistory[])-IF(B68&gt;ROWS(_TradingHistory[]),ROWS(_TradingHistory[]),B68),0,IF(B68&gt;ROWS(_TradingHistory[]),ROWS(_TradingHistory[]),B68)-B67,1),"&lt;=0"),"")</f>
        <v/>
      </c>
      <c r="Z68" s="8" t="str">
        <f t="shared" ca="1" si="22"/>
        <v/>
      </c>
      <c r="AA68" s="7" t="str">
        <f ca="1">IFERROR(SUMIFS(OFFSET(_TradingHistory[約定数量],ROWS(_TradingHistory[])-IF(B68&gt;ROWS(_TradingHistory[]),ROWS(_TradingHistory[]),B68),0,IF(B68&gt;ROWS(_TradingHistory[]),ROWS(_TradingHistory[]),B68)-B67,1),OFFSET(_TradingHistory[実現損益],ROWS(_TradingHistory[])-IF(B68&gt;ROWS(_TradingHistory[]),ROWS(_TradingHistory[]),B68),0,IF(B68&gt;ROWS(_TradingHistory[]),ROWS(_TradingHistory[]),B68)-B67,1),"&lt;=0"),"")</f>
        <v/>
      </c>
      <c r="AB68" s="42" t="str">
        <f ca="1">IFERROR(SUMIFS(OFFSET(_TradingHistory[実現損益],ROWS(_TradingHistory[])-IF(B68&gt;ROWS(_TradingHistory[]),ROWS(_TradingHistory[]),B68),0,IF(B68&gt;ROWS(_TradingHistory[]),ROWS(_TradingHistory[]),B68)-B67),OFFSET(_TradingHistory[実現損益],ROWS(_TradingHistory[])-IF(B68&gt;ROWS(_TradingHistory[]),ROWS(_TradingHistory[]),B68),0,IF(B68&gt;ROWS(_TradingHistory[]),ROWS(_TradingHistory[]),B68)-B67,1),"&lt;=0"),"")</f>
        <v/>
      </c>
      <c r="AC68" s="41" t="str">
        <f t="shared" ca="1" si="23"/>
        <v/>
      </c>
      <c r="AD68" s="9" t="str">
        <f t="shared" ca="1" si="24"/>
        <v/>
      </c>
      <c r="AE68" s="16" t="str">
        <f t="shared" ca="1" si="25"/>
        <v/>
      </c>
      <c r="AF68" s="7" t="str">
        <f t="shared" ca="1" si="26"/>
        <v/>
      </c>
      <c r="AG68" s="8" t="str">
        <f t="shared" ca="1" si="27"/>
        <v/>
      </c>
      <c r="AH68" s="15" t="str">
        <f t="shared" ca="1" si="28"/>
        <v/>
      </c>
      <c r="AI68" s="9" t="str">
        <f t="shared" ca="1" si="29"/>
        <v/>
      </c>
      <c r="AJ68" s="7" t="str">
        <f t="shared" ca="1" si="30"/>
        <v/>
      </c>
      <c r="AK68" s="8" t="str">
        <f t="shared" ca="1" si="31"/>
        <v/>
      </c>
      <c r="AL68" s="15" t="str">
        <f t="shared" ca="1" si="32"/>
        <v/>
      </c>
      <c r="AM68" s="31" t="str">
        <f t="shared" ca="1" si="33"/>
        <v/>
      </c>
      <c r="AN68" s="32">
        <f t="shared" ca="1" si="63"/>
        <v>0.94876023427165568</v>
      </c>
      <c r="AO68" s="24">
        <f t="shared" ca="1" si="81"/>
        <v>90020</v>
      </c>
      <c r="AP68" s="21">
        <f t="shared" ca="1" si="96"/>
        <v>1.5384615384615385E-2</v>
      </c>
      <c r="AQ68" s="25">
        <f t="shared" ca="1" si="82"/>
        <v>100</v>
      </c>
      <c r="AR68" s="22">
        <f t="shared" ca="1" si="91"/>
        <v>4.9331744716121015</v>
      </c>
      <c r="AS68" s="25">
        <f t="shared" ca="1" si="84"/>
        <v>19304</v>
      </c>
      <c r="AT68" s="24">
        <f t="shared" ca="1" si="85"/>
        <v>95230</v>
      </c>
      <c r="AU68" s="25">
        <f t="shared" ca="1" si="86"/>
        <v>6</v>
      </c>
      <c r="AV68" s="22">
        <f t="shared" ca="1" si="65"/>
        <v>-5.1996007984031936</v>
      </c>
      <c r="AW68" s="25">
        <f t="shared" ca="1" si="87"/>
        <v>1002</v>
      </c>
      <c r="AX68" s="36">
        <f t="shared" ca="1" si="88"/>
        <v>-5210</v>
      </c>
      <c r="AY68" s="35" t="str">
        <f>IF(B68&lt;サマリー!$B$33+100,-BC68/BG68,"")</f>
        <v/>
      </c>
      <c r="AZ68" s="20">
        <f t="shared" ca="1" si="42"/>
        <v>20</v>
      </c>
      <c r="BA68" s="21">
        <f t="shared" ca="1" si="43"/>
        <v>0.83333333333333337</v>
      </c>
      <c r="BB68" s="1">
        <f ca="1">COUNTIFS(OFFSET(_TradingHistory[実現損益],ROWS(_TradingHistory[])-IF(B68&gt;ROWS(_TradingHistory[]),ROWS(_TradingHistory[]),B68),0,IF(B68&gt;ROWS(_TradingHistory[]),ROWS(_TradingHistory[]),B68),1),"&gt;0")</f>
        <v>5</v>
      </c>
      <c r="BC68" s="22">
        <f t="shared" ca="1" si="44"/>
        <v>0.75657894736842102</v>
      </c>
      <c r="BD68" s="1">
        <f ca="1">SUMIFS(OFFSET(_TradingHistory[約定数量],ROWS(_TradingHistory[])-IF(B68&gt;ROWS(_TradingHistory[]),ROWS(_TradingHistory[]),B68),0,IF(B68&gt;ROWS(_TradingHistory[]),ROWS(_TradingHistory[]),B68),1),OFFSET(_TradingHistory[実現損益],ROWS(_TradingHistory[])-IF(B68&gt;ROWS(_TradingHistory[]),ROWS(_TradingHistory[]),B68),0,IF(B68&gt;ROWS(_TradingHistory[]),ROWS(_TradingHistory[]),B68),1),"&gt;0")</f>
        <v>304</v>
      </c>
      <c r="BE68" s="20">
        <f ca="1">SUMIFS(OFFSET(_TradingHistory[実現損益],ROWS(_TradingHistory[])-IF(B68&gt;ROWS(_TradingHistory[]),ROWS(_TradingHistory[]),B68),0,IF(B68&gt;ROWS(_TradingHistory[]),ROWS(_TradingHistory[]),B68)),OFFSET(_TradingHistory[実現損益],ROWS(_TradingHistory[])-IF(B68&gt;ROWS(_TradingHistory[]),ROWS(_TradingHistory[]),B68),0,IF(B68&gt;ROWS(_TradingHistory[]),ROWS(_TradingHistory[]),B68),1),"&gt;0")</f>
        <v>230</v>
      </c>
      <c r="BF68" s="1">
        <f ca="1">COUNTIFS(OFFSET(_TradingHistory[実現損益],ROWS(_TradingHistory[])-IF(B68&gt;ROWS(_TradingHistory[]),ROWS(_TradingHistory[]),B68),0,IF(B68&gt;ROWS(_TradingHistory[]),ROWS(_TradingHistory[]),B68),1),"&lt;=0")</f>
        <v>1</v>
      </c>
      <c r="BG68" s="22">
        <f t="shared" ca="1" si="45"/>
        <v>-105</v>
      </c>
      <c r="BH68" s="23">
        <f ca="1">SUMIFS(OFFSET(_TradingHistory[約定数量],ROWS(_TradingHistory[])-IF(B68&gt;ROWS(_TradingHistory[]),ROWS(_TradingHistory[]),B68),0,IF(B68&gt;ROWS(_TradingHistory[]),ROWS(_TradingHistory[]),B68),1),OFFSET(_TradingHistory[実現損益],ROWS(_TradingHistory[])-IF(B68&gt;ROWS(_TradingHistory[]),ROWS(_TradingHistory[]),B68),0,IF(B68&gt;ROWS(_TradingHistory[]),ROWS(_TradingHistory[]),B68),1),"&lt;=0")</f>
        <v>2</v>
      </c>
      <c r="BI68" s="37">
        <f ca="1">SUMIFS(OFFSET(_TradingHistory[実現損益],ROWS(_TradingHistory[])-IF(B68&gt;ROWS(_TradingHistory[]),ROWS(_TradingHistory[]),B68),0,IF(B68&gt;ROWS(_TradingHistory[]),ROWS(_TradingHistory[]),B68)),OFFSET(_TradingHistory[実現損益],ROWS(_TradingHistory[])-IF(B68&gt;ROWS(_TradingHistory[]),ROWS(_TradingHistory[]),B68),0,IF(B68&gt;ROWS(_TradingHistory[]),ROWS(_TradingHistory[]),B68),1),"&lt;=0")</f>
        <v>-210</v>
      </c>
      <c r="BJ68" s="35" t="str">
        <f t="shared" si="66"/>
        <v/>
      </c>
      <c r="BK68" s="20" t="str">
        <f t="shared" si="67"/>
        <v/>
      </c>
      <c r="BL68" s="21" t="str">
        <f t="shared" si="68"/>
        <v/>
      </c>
      <c r="BM68" s="23" t="str">
        <f t="shared" si="69"/>
        <v/>
      </c>
      <c r="BN68" s="22" t="str">
        <f t="shared" si="70"/>
        <v/>
      </c>
      <c r="BO68" s="25" t="str">
        <f t="shared" si="71"/>
        <v/>
      </c>
      <c r="BP68" s="20" t="str">
        <f t="shared" si="72"/>
        <v/>
      </c>
      <c r="BQ68" s="23" t="str">
        <f t="shared" si="73"/>
        <v/>
      </c>
      <c r="BR68" s="22" t="str">
        <f t="shared" si="74"/>
        <v/>
      </c>
      <c r="BS68" s="23" t="str">
        <f t="shared" si="75"/>
        <v/>
      </c>
      <c r="BT68" s="20" t="str">
        <f t="shared" si="76"/>
        <v/>
      </c>
    </row>
    <row r="69" spans="1:72" x14ac:dyDescent="0.4">
      <c r="A69" s="2" cm="1">
        <f t="array" ref="A69">IF(ROWS(_TradingHistory[])&gt;B69,INDEX(_TradingHistory[約定日],ROWS(_TradingHistory[])-B69,0),WORKDAY(A68,10))</f>
        <v>46612</v>
      </c>
      <c r="B69">
        <v>6600</v>
      </c>
      <c r="C69" s="17">
        <v>0.95</v>
      </c>
      <c r="D69">
        <v>200</v>
      </c>
      <c r="E69">
        <v>5</v>
      </c>
      <c r="F69">
        <v>5</v>
      </c>
      <c r="G69" s="8">
        <f t="shared" si="57"/>
        <v>1</v>
      </c>
      <c r="H69" s="9">
        <f t="shared" si="89"/>
        <v>90000</v>
      </c>
      <c r="I69" s="10">
        <f t="shared" si="58"/>
        <v>0.95</v>
      </c>
      <c r="J69" s="7">
        <f t="shared" si="59"/>
        <v>95</v>
      </c>
      <c r="K69" s="8">
        <f t="shared" si="90"/>
        <v>5</v>
      </c>
      <c r="L69" s="11">
        <f t="shared" si="97"/>
        <v>19000</v>
      </c>
      <c r="M69" s="12">
        <f t="shared" si="98"/>
        <v>95000</v>
      </c>
      <c r="N69" s="7">
        <f t="shared" si="60"/>
        <v>5</v>
      </c>
      <c r="O69" s="8">
        <f t="shared" si="61"/>
        <v>-5</v>
      </c>
      <c r="P69" s="11">
        <f t="shared" si="99"/>
        <v>1000</v>
      </c>
      <c r="Q69" s="40">
        <f t="shared" si="100"/>
        <v>-5000</v>
      </c>
      <c r="R69" s="41" t="str">
        <f t="shared" ref="R69:R103" ca="1" si="101">IFERROR(V69/-Z69,"")</f>
        <v/>
      </c>
      <c r="S69" s="12" t="str">
        <f t="shared" ref="S69:S103" ca="1" si="102">IFERROR(X69+AB69,"")</f>
        <v/>
      </c>
      <c r="T69" s="13" t="str">
        <f t="shared" ca="1" si="62"/>
        <v/>
      </c>
      <c r="U69" s="7" t="str">
        <f ca="1">IFERROR(COUNTIFS(OFFSET(_TradingHistory[実現損益],ROWS(_TradingHistory[])-IF(B69&gt;ROWS(_TradingHistory[]),ROWS(_TradingHistory[]),B69),0,IF(B69&gt;ROWS(_TradingHistory[]),ROWS(_TradingHistory[]),B69)-B68,1),"&gt;0"),"")</f>
        <v/>
      </c>
      <c r="V69" s="8" t="str">
        <f t="shared" ref="V69:V103" ca="1" si="103">IFERROR(X69/W69,"")</f>
        <v/>
      </c>
      <c r="W69" s="7" t="str">
        <f ca="1">IFERROR(SUMIFS(OFFSET(_TradingHistory[約定数量],ROWS(_TradingHistory[])-IF(B69&gt;ROWS(_TradingHistory[]),ROWS(_TradingHistory[]),B69),0,IF(B69&gt;ROWS(_TradingHistory[]),ROWS(_TradingHistory[]),B69)-B68,1),OFFSET(_TradingHistory[実現損益],ROWS(_TradingHistory[])-IF(B69&gt;ROWS(_TradingHistory[]),ROWS(_TradingHistory[]),B69),0,IF(B69&gt;ROWS(_TradingHistory[]),ROWS(_TradingHistory[]),B69)-B68,1),"&gt;0"),"")</f>
        <v/>
      </c>
      <c r="X69" s="7" t="str">
        <f ca="1">IFERROR(SUMIFS(OFFSET(_TradingHistory[実現損益],ROWS(_TradingHistory[])-IF(B69&gt;ROWS(_TradingHistory[]),ROWS(_TradingHistory[]),B69),0,IF(B69&gt;ROWS(_TradingHistory[]),ROWS(_TradingHistory[]),B69)-B68),OFFSET(_TradingHistory[実現損益],ROWS(_TradingHistory[])-IF(B69&gt;ROWS(_TradingHistory[]),ROWS(_TradingHistory[]),B69),0,IF(B69&gt;ROWS(_TradingHistory[]),ROWS(_TradingHistory[]),B69)-B68,1),"&gt;0"),"")</f>
        <v/>
      </c>
      <c r="Y69" s="14" t="str">
        <f ca="1">IFERROR(COUNTIFS(OFFSET(_TradingHistory[実現損益],ROWS(_TradingHistory[])-IF(B69&gt;ROWS(_TradingHistory[]),ROWS(_TradingHistory[]),B69),0,IF(B69&gt;ROWS(_TradingHistory[]),ROWS(_TradingHistory[]),B69)-B68,1),"&lt;=0"),"")</f>
        <v/>
      </c>
      <c r="Z69" s="8" t="str">
        <f t="shared" ref="Z69:Z103" ca="1" si="104">IFERROR(AB69/AA69,"")</f>
        <v/>
      </c>
      <c r="AA69" s="7" t="str">
        <f ca="1">IFERROR(SUMIFS(OFFSET(_TradingHistory[約定数量],ROWS(_TradingHistory[])-IF(B69&gt;ROWS(_TradingHistory[]),ROWS(_TradingHistory[]),B69),0,IF(B69&gt;ROWS(_TradingHistory[]),ROWS(_TradingHistory[]),B69)-B68,1),OFFSET(_TradingHistory[実現損益],ROWS(_TradingHistory[])-IF(B69&gt;ROWS(_TradingHistory[]),ROWS(_TradingHistory[]),B69),0,IF(B69&gt;ROWS(_TradingHistory[]),ROWS(_TradingHistory[]),B69)-B68,1),"&lt;=0"),"")</f>
        <v/>
      </c>
      <c r="AB69" s="42" t="str">
        <f ca="1">IFERROR(SUMIFS(OFFSET(_TradingHistory[実現損益],ROWS(_TradingHistory[])-IF(B69&gt;ROWS(_TradingHistory[]),ROWS(_TradingHistory[]),B69),0,IF(B69&gt;ROWS(_TradingHistory[]),ROWS(_TradingHistory[]),B69)-B68),OFFSET(_TradingHistory[実現損益],ROWS(_TradingHistory[])-IF(B69&gt;ROWS(_TradingHistory[]),ROWS(_TradingHistory[]),B69),0,IF(B69&gt;ROWS(_TradingHistory[]),ROWS(_TradingHistory[]),B69)-B68,1),"&lt;=0"),"")</f>
        <v/>
      </c>
      <c r="AC69" s="41" t="str">
        <f t="shared" ref="AC69:AC103" ca="1" si="105">IFERROR(R69-G69,"")</f>
        <v/>
      </c>
      <c r="AD69" s="9" t="str">
        <f t="shared" ref="AD69:AD103" ca="1" si="106">IFERROR(S69-H69,"")</f>
        <v/>
      </c>
      <c r="AE69" s="16" t="str">
        <f t="shared" ref="AE69:AE103" ca="1" si="107">IFERROR(T69-I69,"")</f>
        <v/>
      </c>
      <c r="AF69" s="7" t="str">
        <f t="shared" ref="AF69:AF103" ca="1" si="108">IFERROR(U69-J69,"")</f>
        <v/>
      </c>
      <c r="AG69" s="8" t="str">
        <f t="shared" ref="AG69:AG103" ca="1" si="109">IFERROR(V69-K69,"")</f>
        <v/>
      </c>
      <c r="AH69" s="15" t="str">
        <f t="shared" ref="AH69:AH103" ca="1" si="110">IFERROR(W69-L69,"")</f>
        <v/>
      </c>
      <c r="AI69" s="9" t="str">
        <f t="shared" ref="AI69:AI103" ca="1" si="111">IFERROR(X69-M69,"")</f>
        <v/>
      </c>
      <c r="AJ69" s="7" t="str">
        <f t="shared" ref="AJ69:AJ103" ca="1" si="112">IFERROR(Y69-N69,"")</f>
        <v/>
      </c>
      <c r="AK69" s="8" t="str">
        <f t="shared" ref="AK69:AK103" ca="1" si="113">IFERROR(Z69-O69,"")</f>
        <v/>
      </c>
      <c r="AL69" s="15" t="str">
        <f t="shared" ref="AL69:AL103" ca="1" si="114">IFERROR(AA69-P69,"")</f>
        <v/>
      </c>
      <c r="AM69" s="31" t="str">
        <f t="shared" ref="AM69:AM103" ca="1" si="115">IFERROR(AB69-Q69,"")</f>
        <v/>
      </c>
      <c r="AN69" s="32">
        <f t="shared" ca="1" si="63"/>
        <v>0.94876023427165568</v>
      </c>
      <c r="AO69" s="24">
        <f t="shared" ca="1" si="81"/>
        <v>90020</v>
      </c>
      <c r="AP69" s="21">
        <f t="shared" ref="AP69:AP100" ca="1" si="116">AQ69/B69</f>
        <v>1.5151515151515152E-2</v>
      </c>
      <c r="AQ69" s="25">
        <f t="shared" ca="1" si="82"/>
        <v>100</v>
      </c>
      <c r="AR69" s="22">
        <f t="shared" ca="1" si="91"/>
        <v>4.9331744716121015</v>
      </c>
      <c r="AS69" s="25">
        <f t="shared" ca="1" si="84"/>
        <v>19304</v>
      </c>
      <c r="AT69" s="24">
        <f t="shared" ca="1" si="85"/>
        <v>95230</v>
      </c>
      <c r="AU69" s="25">
        <f t="shared" ca="1" si="86"/>
        <v>6</v>
      </c>
      <c r="AV69" s="22">
        <f t="shared" ca="1" si="65"/>
        <v>-5.1996007984031936</v>
      </c>
      <c r="AW69" s="25">
        <f t="shared" ca="1" si="87"/>
        <v>1002</v>
      </c>
      <c r="AX69" s="36">
        <f t="shared" ca="1" si="88"/>
        <v>-5210</v>
      </c>
      <c r="AY69" s="35" t="str">
        <f>IF(B69&lt;サマリー!$B$33+100,-BC69/BG69,"")</f>
        <v/>
      </c>
      <c r="AZ69" s="20">
        <f t="shared" ref="AZ69:AZ103" ca="1" si="117">BE69+BI69</f>
        <v>20</v>
      </c>
      <c r="BA69" s="21">
        <f t="shared" ref="BA69:BA103" ca="1" si="118">BB69/(BB69+BF69)</f>
        <v>0.83333333333333337</v>
      </c>
      <c r="BB69" s="1">
        <f ca="1">COUNTIFS(OFFSET(_TradingHistory[実現損益],ROWS(_TradingHistory[])-IF(B69&gt;ROWS(_TradingHistory[]),ROWS(_TradingHistory[]),B69),0,IF(B69&gt;ROWS(_TradingHistory[]),ROWS(_TradingHistory[]),B69),1),"&gt;0")</f>
        <v>5</v>
      </c>
      <c r="BC69" s="22">
        <f t="shared" ref="BC69:BC103" ca="1" si="119">BE69/BD69</f>
        <v>0.75657894736842102</v>
      </c>
      <c r="BD69" s="1">
        <f ca="1">SUMIFS(OFFSET(_TradingHistory[約定数量],ROWS(_TradingHistory[])-IF(B69&gt;ROWS(_TradingHistory[]),ROWS(_TradingHistory[]),B69),0,IF(B69&gt;ROWS(_TradingHistory[]),ROWS(_TradingHistory[]),B69),1),OFFSET(_TradingHistory[実現損益],ROWS(_TradingHistory[])-IF(B69&gt;ROWS(_TradingHistory[]),ROWS(_TradingHistory[]),B69),0,IF(B69&gt;ROWS(_TradingHistory[]),ROWS(_TradingHistory[]),B69),1),"&gt;0")</f>
        <v>304</v>
      </c>
      <c r="BE69" s="20">
        <f ca="1">SUMIFS(OFFSET(_TradingHistory[実現損益],ROWS(_TradingHistory[])-IF(B69&gt;ROWS(_TradingHistory[]),ROWS(_TradingHistory[]),B69),0,IF(B69&gt;ROWS(_TradingHistory[]),ROWS(_TradingHistory[]),B69)),OFFSET(_TradingHistory[実現損益],ROWS(_TradingHistory[])-IF(B69&gt;ROWS(_TradingHistory[]),ROWS(_TradingHistory[]),B69),0,IF(B69&gt;ROWS(_TradingHistory[]),ROWS(_TradingHistory[]),B69),1),"&gt;0")</f>
        <v>230</v>
      </c>
      <c r="BF69" s="1">
        <f ca="1">COUNTIFS(OFFSET(_TradingHistory[実現損益],ROWS(_TradingHistory[])-IF(B69&gt;ROWS(_TradingHistory[]),ROWS(_TradingHistory[]),B69),0,IF(B69&gt;ROWS(_TradingHistory[]),ROWS(_TradingHistory[]),B69),1),"&lt;=0")</f>
        <v>1</v>
      </c>
      <c r="BG69" s="22">
        <f t="shared" ref="BG69:BG103" ca="1" si="120">BI69/BH69</f>
        <v>-105</v>
      </c>
      <c r="BH69" s="23">
        <f ca="1">SUMIFS(OFFSET(_TradingHistory[約定数量],ROWS(_TradingHistory[])-IF(B69&gt;ROWS(_TradingHistory[]),ROWS(_TradingHistory[]),B69),0,IF(B69&gt;ROWS(_TradingHistory[]),ROWS(_TradingHistory[]),B69),1),OFFSET(_TradingHistory[実現損益],ROWS(_TradingHistory[])-IF(B69&gt;ROWS(_TradingHistory[]),ROWS(_TradingHistory[]),B69),0,IF(B69&gt;ROWS(_TradingHistory[]),ROWS(_TradingHistory[]),B69),1),"&lt;=0")</f>
        <v>2</v>
      </c>
      <c r="BI69" s="37">
        <f ca="1">SUMIFS(OFFSET(_TradingHistory[実現損益],ROWS(_TradingHistory[])-IF(B69&gt;ROWS(_TradingHistory[]),ROWS(_TradingHistory[]),B69),0,IF(B69&gt;ROWS(_TradingHistory[]),ROWS(_TradingHistory[]),B69)),OFFSET(_TradingHistory[実現損益],ROWS(_TradingHistory[])-IF(B69&gt;ROWS(_TradingHistory[]),ROWS(_TradingHistory[]),B69),0,IF(B69&gt;ROWS(_TradingHistory[]),ROWS(_TradingHistory[]),B69),1),"&lt;=0")</f>
        <v>-210</v>
      </c>
      <c r="BJ69" s="35" t="str">
        <f t="shared" si="66"/>
        <v/>
      </c>
      <c r="BK69" s="20" t="str">
        <f t="shared" si="67"/>
        <v/>
      </c>
      <c r="BL69" s="21" t="str">
        <f t="shared" si="68"/>
        <v/>
      </c>
      <c r="BM69" s="23" t="str">
        <f t="shared" si="69"/>
        <v/>
      </c>
      <c r="BN69" s="22" t="str">
        <f t="shared" si="70"/>
        <v/>
      </c>
      <c r="BO69" s="25" t="str">
        <f t="shared" si="71"/>
        <v/>
      </c>
      <c r="BP69" s="20" t="str">
        <f t="shared" si="72"/>
        <v/>
      </c>
      <c r="BQ69" s="23" t="str">
        <f t="shared" si="73"/>
        <v/>
      </c>
      <c r="BR69" s="22" t="str">
        <f t="shared" si="74"/>
        <v/>
      </c>
      <c r="BS69" s="23" t="str">
        <f t="shared" si="75"/>
        <v/>
      </c>
      <c r="BT69" s="20" t="str">
        <f t="shared" si="76"/>
        <v/>
      </c>
    </row>
    <row r="70" spans="1:72" x14ac:dyDescent="0.4">
      <c r="A70" s="2" cm="1">
        <f t="array" ref="A70">IF(ROWS(_TradingHistory[])&gt;B70,INDEX(_TradingHistory[約定日],ROWS(_TradingHistory[])-B70,0),WORKDAY(A69,10))</f>
        <v>46626</v>
      </c>
      <c r="B70">
        <v>6700</v>
      </c>
      <c r="C70" s="17">
        <v>0.95</v>
      </c>
      <c r="D70">
        <v>200</v>
      </c>
      <c r="E70">
        <v>5</v>
      </c>
      <c r="F70">
        <v>5</v>
      </c>
      <c r="G70" s="8">
        <f t="shared" ref="G70:G103" si="121">-K70/O70</f>
        <v>1</v>
      </c>
      <c r="H70" s="9">
        <f t="shared" si="89"/>
        <v>90000</v>
      </c>
      <c r="I70" s="10">
        <f t="shared" ref="I70:I103" si="122">C70</f>
        <v>0.95</v>
      </c>
      <c r="J70" s="7">
        <f t="shared" ref="J70:J103" si="123">(B70-B69)*I70</f>
        <v>95</v>
      </c>
      <c r="K70" s="8">
        <f t="shared" si="90"/>
        <v>5</v>
      </c>
      <c r="L70" s="11">
        <f t="shared" si="97"/>
        <v>19000</v>
      </c>
      <c r="M70" s="12">
        <f t="shared" si="98"/>
        <v>95000</v>
      </c>
      <c r="N70" s="7">
        <f t="shared" ref="N70:N103" si="124">(B70-B69)-J70</f>
        <v>5</v>
      </c>
      <c r="O70" s="8">
        <f t="shared" ref="O70:O103" si="125">Q70/P70</f>
        <v>-5</v>
      </c>
      <c r="P70" s="11">
        <f t="shared" si="99"/>
        <v>1000</v>
      </c>
      <c r="Q70" s="40">
        <f t="shared" si="100"/>
        <v>-5000</v>
      </c>
      <c r="R70" s="41" t="str">
        <f t="shared" ca="1" si="101"/>
        <v/>
      </c>
      <c r="S70" s="12" t="str">
        <f t="shared" ca="1" si="102"/>
        <v/>
      </c>
      <c r="T70" s="13" t="str">
        <f t="shared" ref="T70:T103" ca="1" si="126">IFERROR(U70/(B70-B69),"")</f>
        <v/>
      </c>
      <c r="U70" s="7" t="str">
        <f ca="1">IFERROR(COUNTIFS(OFFSET(_TradingHistory[実現損益],ROWS(_TradingHistory[])-IF(B70&gt;ROWS(_TradingHistory[]),ROWS(_TradingHistory[]),B70),0,IF(B70&gt;ROWS(_TradingHistory[]),ROWS(_TradingHistory[]),B70)-B69,1),"&gt;0"),"")</f>
        <v/>
      </c>
      <c r="V70" s="8" t="str">
        <f t="shared" ca="1" si="103"/>
        <v/>
      </c>
      <c r="W70" s="7" t="str">
        <f ca="1">IFERROR(SUMIFS(OFFSET(_TradingHistory[約定数量],ROWS(_TradingHistory[])-IF(B70&gt;ROWS(_TradingHistory[]),ROWS(_TradingHistory[]),B70),0,IF(B70&gt;ROWS(_TradingHistory[]),ROWS(_TradingHistory[]),B70)-B69,1),OFFSET(_TradingHistory[実現損益],ROWS(_TradingHistory[])-IF(B70&gt;ROWS(_TradingHistory[]),ROWS(_TradingHistory[]),B70),0,IF(B70&gt;ROWS(_TradingHistory[]),ROWS(_TradingHistory[]),B70)-B69,1),"&gt;0"),"")</f>
        <v/>
      </c>
      <c r="X70" s="7" t="str">
        <f ca="1">IFERROR(SUMIFS(OFFSET(_TradingHistory[実現損益],ROWS(_TradingHistory[])-IF(B70&gt;ROWS(_TradingHistory[]),ROWS(_TradingHistory[]),B70),0,IF(B70&gt;ROWS(_TradingHistory[]),ROWS(_TradingHistory[]),B70)-B69),OFFSET(_TradingHistory[実現損益],ROWS(_TradingHistory[])-IF(B70&gt;ROWS(_TradingHistory[]),ROWS(_TradingHistory[]),B70),0,IF(B70&gt;ROWS(_TradingHistory[]),ROWS(_TradingHistory[]),B70)-B69,1),"&gt;0"),"")</f>
        <v/>
      </c>
      <c r="Y70" s="14" t="str">
        <f ca="1">IFERROR(COUNTIFS(OFFSET(_TradingHistory[実現損益],ROWS(_TradingHistory[])-IF(B70&gt;ROWS(_TradingHistory[]),ROWS(_TradingHistory[]),B70),0,IF(B70&gt;ROWS(_TradingHistory[]),ROWS(_TradingHistory[]),B70)-B69,1),"&lt;=0"),"")</f>
        <v/>
      </c>
      <c r="Z70" s="8" t="str">
        <f t="shared" ca="1" si="104"/>
        <v/>
      </c>
      <c r="AA70" s="7" t="str">
        <f ca="1">IFERROR(SUMIFS(OFFSET(_TradingHistory[約定数量],ROWS(_TradingHistory[])-IF(B70&gt;ROWS(_TradingHistory[]),ROWS(_TradingHistory[]),B70),0,IF(B70&gt;ROWS(_TradingHistory[]),ROWS(_TradingHistory[]),B70)-B69,1),OFFSET(_TradingHistory[実現損益],ROWS(_TradingHistory[])-IF(B70&gt;ROWS(_TradingHistory[]),ROWS(_TradingHistory[]),B70),0,IF(B70&gt;ROWS(_TradingHistory[]),ROWS(_TradingHistory[]),B70)-B69,1),"&lt;=0"),"")</f>
        <v/>
      </c>
      <c r="AB70" s="42" t="str">
        <f ca="1">IFERROR(SUMIFS(OFFSET(_TradingHistory[実現損益],ROWS(_TradingHistory[])-IF(B70&gt;ROWS(_TradingHistory[]),ROWS(_TradingHistory[]),B70),0,IF(B70&gt;ROWS(_TradingHistory[]),ROWS(_TradingHistory[]),B70)-B69),OFFSET(_TradingHistory[実現損益],ROWS(_TradingHistory[])-IF(B70&gt;ROWS(_TradingHistory[]),ROWS(_TradingHistory[]),B70),0,IF(B70&gt;ROWS(_TradingHistory[]),ROWS(_TradingHistory[]),B70)-B69,1),"&lt;=0"),"")</f>
        <v/>
      </c>
      <c r="AC70" s="41" t="str">
        <f t="shared" ca="1" si="105"/>
        <v/>
      </c>
      <c r="AD70" s="9" t="str">
        <f t="shared" ca="1" si="106"/>
        <v/>
      </c>
      <c r="AE70" s="16" t="str">
        <f t="shared" ca="1" si="107"/>
        <v/>
      </c>
      <c r="AF70" s="7" t="str">
        <f t="shared" ca="1" si="108"/>
        <v/>
      </c>
      <c r="AG70" s="8" t="str">
        <f t="shared" ca="1" si="109"/>
        <v/>
      </c>
      <c r="AH70" s="15" t="str">
        <f t="shared" ca="1" si="110"/>
        <v/>
      </c>
      <c r="AI70" s="9" t="str">
        <f t="shared" ca="1" si="111"/>
        <v/>
      </c>
      <c r="AJ70" s="7" t="str">
        <f t="shared" ca="1" si="112"/>
        <v/>
      </c>
      <c r="AK70" s="8" t="str">
        <f t="shared" ca="1" si="113"/>
        <v/>
      </c>
      <c r="AL70" s="15" t="str">
        <f t="shared" ca="1" si="114"/>
        <v/>
      </c>
      <c r="AM70" s="31" t="str">
        <f t="shared" ca="1" si="115"/>
        <v/>
      </c>
      <c r="AN70" s="32">
        <f t="shared" ref="AN70:AN103" ca="1" si="127">-AR70/AV70</f>
        <v>0.94876023427165568</v>
      </c>
      <c r="AO70" s="24">
        <f t="shared" ca="1" si="81"/>
        <v>90020</v>
      </c>
      <c r="AP70" s="21">
        <f t="shared" ca="1" si="116"/>
        <v>1.4925373134328358E-2</v>
      </c>
      <c r="AQ70" s="25">
        <f t="shared" ca="1" si="82"/>
        <v>100</v>
      </c>
      <c r="AR70" s="22">
        <f t="shared" ca="1" si="91"/>
        <v>4.9331744716121015</v>
      </c>
      <c r="AS70" s="25">
        <f t="shared" ca="1" si="84"/>
        <v>19304</v>
      </c>
      <c r="AT70" s="24">
        <f t="shared" ca="1" si="85"/>
        <v>95230</v>
      </c>
      <c r="AU70" s="25">
        <f t="shared" ca="1" si="86"/>
        <v>6</v>
      </c>
      <c r="AV70" s="22">
        <f t="shared" ref="AV70:AV103" ca="1" si="128">AX70/AW70</f>
        <v>-5.1996007984031936</v>
      </c>
      <c r="AW70" s="25">
        <f t="shared" ca="1" si="87"/>
        <v>1002</v>
      </c>
      <c r="AX70" s="36">
        <f t="shared" ca="1" si="88"/>
        <v>-5210</v>
      </c>
      <c r="AY70" s="35" t="str">
        <f>IF(B70&lt;サマリー!$B$33+100,-BC70/BG70,"")</f>
        <v/>
      </c>
      <c r="AZ70" s="20">
        <f t="shared" ca="1" si="117"/>
        <v>20</v>
      </c>
      <c r="BA70" s="21">
        <f t="shared" ca="1" si="118"/>
        <v>0.83333333333333337</v>
      </c>
      <c r="BB70" s="1">
        <f ca="1">COUNTIFS(OFFSET(_TradingHistory[実現損益],ROWS(_TradingHistory[])-IF(B70&gt;ROWS(_TradingHistory[]),ROWS(_TradingHistory[]),B70),0,IF(B70&gt;ROWS(_TradingHistory[]),ROWS(_TradingHistory[]),B70),1),"&gt;0")</f>
        <v>5</v>
      </c>
      <c r="BC70" s="22">
        <f t="shared" ca="1" si="119"/>
        <v>0.75657894736842102</v>
      </c>
      <c r="BD70" s="1">
        <f ca="1">SUMIFS(OFFSET(_TradingHistory[約定数量],ROWS(_TradingHistory[])-IF(B70&gt;ROWS(_TradingHistory[]),ROWS(_TradingHistory[]),B70),0,IF(B70&gt;ROWS(_TradingHistory[]),ROWS(_TradingHistory[]),B70),1),OFFSET(_TradingHistory[実現損益],ROWS(_TradingHistory[])-IF(B70&gt;ROWS(_TradingHistory[]),ROWS(_TradingHistory[]),B70),0,IF(B70&gt;ROWS(_TradingHistory[]),ROWS(_TradingHistory[]),B70),1),"&gt;0")</f>
        <v>304</v>
      </c>
      <c r="BE70" s="20">
        <f ca="1">SUMIFS(OFFSET(_TradingHistory[実現損益],ROWS(_TradingHistory[])-IF(B70&gt;ROWS(_TradingHistory[]),ROWS(_TradingHistory[]),B70),0,IF(B70&gt;ROWS(_TradingHistory[]),ROWS(_TradingHistory[]),B70)),OFFSET(_TradingHistory[実現損益],ROWS(_TradingHistory[])-IF(B70&gt;ROWS(_TradingHistory[]),ROWS(_TradingHistory[]),B70),0,IF(B70&gt;ROWS(_TradingHistory[]),ROWS(_TradingHistory[]),B70),1),"&gt;0")</f>
        <v>230</v>
      </c>
      <c r="BF70" s="1">
        <f ca="1">COUNTIFS(OFFSET(_TradingHistory[実現損益],ROWS(_TradingHistory[])-IF(B70&gt;ROWS(_TradingHistory[]),ROWS(_TradingHistory[]),B70),0,IF(B70&gt;ROWS(_TradingHistory[]),ROWS(_TradingHistory[]),B70),1),"&lt;=0")</f>
        <v>1</v>
      </c>
      <c r="BG70" s="22">
        <f t="shared" ca="1" si="120"/>
        <v>-105</v>
      </c>
      <c r="BH70" s="23">
        <f ca="1">SUMIFS(OFFSET(_TradingHistory[約定数量],ROWS(_TradingHistory[])-IF(B70&gt;ROWS(_TradingHistory[]),ROWS(_TradingHistory[]),B70),0,IF(B70&gt;ROWS(_TradingHistory[]),ROWS(_TradingHistory[]),B70),1),OFFSET(_TradingHistory[実現損益],ROWS(_TradingHistory[])-IF(B70&gt;ROWS(_TradingHistory[]),ROWS(_TradingHistory[]),B70),0,IF(B70&gt;ROWS(_TradingHistory[]),ROWS(_TradingHistory[]),B70),1),"&lt;=0")</f>
        <v>2</v>
      </c>
      <c r="BI70" s="37">
        <f ca="1">SUMIFS(OFFSET(_TradingHistory[実現損益],ROWS(_TradingHistory[])-IF(B70&gt;ROWS(_TradingHistory[]),ROWS(_TradingHistory[]),B70),0,IF(B70&gt;ROWS(_TradingHistory[]),ROWS(_TradingHistory[]),B70)),OFFSET(_TradingHistory[実現損益],ROWS(_TradingHistory[])-IF(B70&gt;ROWS(_TradingHistory[]),ROWS(_TradingHistory[]),B70),0,IF(B70&gt;ROWS(_TradingHistory[]),ROWS(_TradingHistory[]),B70),1),"&lt;=0")</f>
        <v>-210</v>
      </c>
      <c r="BJ70" s="35" t="str">
        <f t="shared" si="66"/>
        <v/>
      </c>
      <c r="BK70" s="20" t="str">
        <f t="shared" si="67"/>
        <v/>
      </c>
      <c r="BL70" s="21" t="str">
        <f t="shared" si="68"/>
        <v/>
      </c>
      <c r="BM70" s="23" t="str">
        <f t="shared" si="69"/>
        <v/>
      </c>
      <c r="BN70" s="22" t="str">
        <f t="shared" si="70"/>
        <v/>
      </c>
      <c r="BO70" s="25" t="str">
        <f t="shared" si="71"/>
        <v/>
      </c>
      <c r="BP70" s="20" t="str">
        <f t="shared" si="72"/>
        <v/>
      </c>
      <c r="BQ70" s="23" t="str">
        <f t="shared" si="73"/>
        <v/>
      </c>
      <c r="BR70" s="22" t="str">
        <f t="shared" si="74"/>
        <v/>
      </c>
      <c r="BS70" s="23" t="str">
        <f t="shared" si="75"/>
        <v/>
      </c>
      <c r="BT70" s="20" t="str">
        <f t="shared" si="76"/>
        <v/>
      </c>
    </row>
    <row r="71" spans="1:72" x14ac:dyDescent="0.4">
      <c r="A71" s="2" cm="1">
        <f t="array" ref="A71">IF(ROWS(_TradingHistory[])&gt;B71,INDEX(_TradingHistory[約定日],ROWS(_TradingHistory[])-B71,0),WORKDAY(A70,10))</f>
        <v>46640</v>
      </c>
      <c r="B71">
        <v>6800</v>
      </c>
      <c r="C71" s="17">
        <v>0.95</v>
      </c>
      <c r="D71">
        <v>200</v>
      </c>
      <c r="E71">
        <v>5</v>
      </c>
      <c r="F71">
        <v>5</v>
      </c>
      <c r="G71" s="8">
        <f t="shared" si="121"/>
        <v>1</v>
      </c>
      <c r="H71" s="9">
        <f t="shared" si="89"/>
        <v>90000</v>
      </c>
      <c r="I71" s="10">
        <f t="shared" si="122"/>
        <v>0.95</v>
      </c>
      <c r="J71" s="7">
        <f t="shared" si="123"/>
        <v>95</v>
      </c>
      <c r="K71" s="8">
        <f t="shared" si="90"/>
        <v>5</v>
      </c>
      <c r="L71" s="11">
        <f t="shared" si="97"/>
        <v>19000</v>
      </c>
      <c r="M71" s="12">
        <f t="shared" si="98"/>
        <v>95000</v>
      </c>
      <c r="N71" s="7">
        <f t="shared" si="124"/>
        <v>5</v>
      </c>
      <c r="O71" s="8">
        <f t="shared" si="125"/>
        <v>-5</v>
      </c>
      <c r="P71" s="11">
        <f t="shared" si="99"/>
        <v>1000</v>
      </c>
      <c r="Q71" s="40">
        <f t="shared" si="100"/>
        <v>-5000</v>
      </c>
      <c r="R71" s="41" t="str">
        <f t="shared" ca="1" si="101"/>
        <v/>
      </c>
      <c r="S71" s="12" t="str">
        <f t="shared" ca="1" si="102"/>
        <v/>
      </c>
      <c r="T71" s="13" t="str">
        <f t="shared" ca="1" si="126"/>
        <v/>
      </c>
      <c r="U71" s="7" t="str">
        <f ca="1">IFERROR(COUNTIFS(OFFSET(_TradingHistory[実現損益],ROWS(_TradingHistory[])-IF(B71&gt;ROWS(_TradingHistory[]),ROWS(_TradingHistory[]),B71),0,IF(B71&gt;ROWS(_TradingHistory[]),ROWS(_TradingHistory[]),B71)-B70,1),"&gt;0"),"")</f>
        <v/>
      </c>
      <c r="V71" s="8" t="str">
        <f t="shared" ca="1" si="103"/>
        <v/>
      </c>
      <c r="W71" s="7" t="str">
        <f ca="1">IFERROR(SUMIFS(OFFSET(_TradingHistory[約定数量],ROWS(_TradingHistory[])-IF(B71&gt;ROWS(_TradingHistory[]),ROWS(_TradingHistory[]),B71),0,IF(B71&gt;ROWS(_TradingHistory[]),ROWS(_TradingHistory[]),B71)-B70,1),OFFSET(_TradingHistory[実現損益],ROWS(_TradingHistory[])-IF(B71&gt;ROWS(_TradingHistory[]),ROWS(_TradingHistory[]),B71),0,IF(B71&gt;ROWS(_TradingHistory[]),ROWS(_TradingHistory[]),B71)-B70,1),"&gt;0"),"")</f>
        <v/>
      </c>
      <c r="X71" s="7" t="str">
        <f ca="1">IFERROR(SUMIFS(OFFSET(_TradingHistory[実現損益],ROWS(_TradingHistory[])-IF(B71&gt;ROWS(_TradingHistory[]),ROWS(_TradingHistory[]),B71),0,IF(B71&gt;ROWS(_TradingHistory[]),ROWS(_TradingHistory[]),B71)-B70),OFFSET(_TradingHistory[実現損益],ROWS(_TradingHistory[])-IF(B71&gt;ROWS(_TradingHistory[]),ROWS(_TradingHistory[]),B71),0,IF(B71&gt;ROWS(_TradingHistory[]),ROWS(_TradingHistory[]),B71)-B70,1),"&gt;0"),"")</f>
        <v/>
      </c>
      <c r="Y71" s="14" t="str">
        <f ca="1">IFERROR(COUNTIFS(OFFSET(_TradingHistory[実現損益],ROWS(_TradingHistory[])-IF(B71&gt;ROWS(_TradingHistory[]),ROWS(_TradingHistory[]),B71),0,IF(B71&gt;ROWS(_TradingHistory[]),ROWS(_TradingHistory[]),B71)-B70,1),"&lt;=0"),"")</f>
        <v/>
      </c>
      <c r="Z71" s="8" t="str">
        <f t="shared" ca="1" si="104"/>
        <v/>
      </c>
      <c r="AA71" s="7" t="str">
        <f ca="1">IFERROR(SUMIFS(OFFSET(_TradingHistory[約定数量],ROWS(_TradingHistory[])-IF(B71&gt;ROWS(_TradingHistory[]),ROWS(_TradingHistory[]),B71),0,IF(B71&gt;ROWS(_TradingHistory[]),ROWS(_TradingHistory[]),B71)-B70,1),OFFSET(_TradingHistory[実現損益],ROWS(_TradingHistory[])-IF(B71&gt;ROWS(_TradingHistory[]),ROWS(_TradingHistory[]),B71),0,IF(B71&gt;ROWS(_TradingHistory[]),ROWS(_TradingHistory[]),B71)-B70,1),"&lt;=0"),"")</f>
        <v/>
      </c>
      <c r="AB71" s="42" t="str">
        <f ca="1">IFERROR(SUMIFS(OFFSET(_TradingHistory[実現損益],ROWS(_TradingHistory[])-IF(B71&gt;ROWS(_TradingHistory[]),ROWS(_TradingHistory[]),B71),0,IF(B71&gt;ROWS(_TradingHistory[]),ROWS(_TradingHistory[]),B71)-B70),OFFSET(_TradingHistory[実現損益],ROWS(_TradingHistory[])-IF(B71&gt;ROWS(_TradingHistory[]),ROWS(_TradingHistory[]),B71),0,IF(B71&gt;ROWS(_TradingHistory[]),ROWS(_TradingHistory[]),B71)-B70,1),"&lt;=0"),"")</f>
        <v/>
      </c>
      <c r="AC71" s="41" t="str">
        <f t="shared" ca="1" si="105"/>
        <v/>
      </c>
      <c r="AD71" s="9" t="str">
        <f t="shared" ca="1" si="106"/>
        <v/>
      </c>
      <c r="AE71" s="16" t="str">
        <f t="shared" ca="1" si="107"/>
        <v/>
      </c>
      <c r="AF71" s="7" t="str">
        <f t="shared" ca="1" si="108"/>
        <v/>
      </c>
      <c r="AG71" s="8" t="str">
        <f t="shared" ca="1" si="109"/>
        <v/>
      </c>
      <c r="AH71" s="15" t="str">
        <f t="shared" ca="1" si="110"/>
        <v/>
      </c>
      <c r="AI71" s="9" t="str">
        <f t="shared" ca="1" si="111"/>
        <v/>
      </c>
      <c r="AJ71" s="7" t="str">
        <f t="shared" ca="1" si="112"/>
        <v/>
      </c>
      <c r="AK71" s="8" t="str">
        <f t="shared" ca="1" si="113"/>
        <v/>
      </c>
      <c r="AL71" s="15" t="str">
        <f t="shared" ca="1" si="114"/>
        <v/>
      </c>
      <c r="AM71" s="31" t="str">
        <f t="shared" ca="1" si="115"/>
        <v/>
      </c>
      <c r="AN71" s="32">
        <f t="shared" ca="1" si="127"/>
        <v>0.94876023427165568</v>
      </c>
      <c r="AO71" s="24">
        <f t="shared" ca="1" si="81"/>
        <v>90020</v>
      </c>
      <c r="AP71" s="21">
        <f t="shared" ca="1" si="116"/>
        <v>1.4705882352941176E-2</v>
      </c>
      <c r="AQ71" s="25">
        <f t="shared" ca="1" si="82"/>
        <v>100</v>
      </c>
      <c r="AR71" s="22">
        <f t="shared" ca="1" si="91"/>
        <v>4.9331744716121015</v>
      </c>
      <c r="AS71" s="25">
        <f t="shared" ca="1" si="84"/>
        <v>19304</v>
      </c>
      <c r="AT71" s="24">
        <f t="shared" ca="1" si="85"/>
        <v>95230</v>
      </c>
      <c r="AU71" s="25">
        <f t="shared" ca="1" si="86"/>
        <v>6</v>
      </c>
      <c r="AV71" s="22">
        <f t="shared" ca="1" si="128"/>
        <v>-5.1996007984031936</v>
      </c>
      <c r="AW71" s="25">
        <f t="shared" ca="1" si="87"/>
        <v>1002</v>
      </c>
      <c r="AX71" s="36">
        <f t="shared" ca="1" si="88"/>
        <v>-5210</v>
      </c>
      <c r="AY71" s="35" t="str">
        <f>IF(B71&lt;サマリー!$B$33+100,-BC71/BG71,"")</f>
        <v/>
      </c>
      <c r="AZ71" s="20">
        <f t="shared" ca="1" si="117"/>
        <v>20</v>
      </c>
      <c r="BA71" s="21">
        <f t="shared" ca="1" si="118"/>
        <v>0.83333333333333337</v>
      </c>
      <c r="BB71" s="1">
        <f ca="1">COUNTIFS(OFFSET(_TradingHistory[実現損益],ROWS(_TradingHistory[])-IF(B71&gt;ROWS(_TradingHistory[]),ROWS(_TradingHistory[]),B71),0,IF(B71&gt;ROWS(_TradingHistory[]),ROWS(_TradingHistory[]),B71),1),"&gt;0")</f>
        <v>5</v>
      </c>
      <c r="BC71" s="22">
        <f t="shared" ca="1" si="119"/>
        <v>0.75657894736842102</v>
      </c>
      <c r="BD71" s="1">
        <f ca="1">SUMIFS(OFFSET(_TradingHistory[約定数量],ROWS(_TradingHistory[])-IF(B71&gt;ROWS(_TradingHistory[]),ROWS(_TradingHistory[]),B71),0,IF(B71&gt;ROWS(_TradingHistory[]),ROWS(_TradingHistory[]),B71),1),OFFSET(_TradingHistory[実現損益],ROWS(_TradingHistory[])-IF(B71&gt;ROWS(_TradingHistory[]),ROWS(_TradingHistory[]),B71),0,IF(B71&gt;ROWS(_TradingHistory[]),ROWS(_TradingHistory[]),B71),1),"&gt;0")</f>
        <v>304</v>
      </c>
      <c r="BE71" s="20">
        <f ca="1">SUMIFS(OFFSET(_TradingHistory[実現損益],ROWS(_TradingHistory[])-IF(B71&gt;ROWS(_TradingHistory[]),ROWS(_TradingHistory[]),B71),0,IF(B71&gt;ROWS(_TradingHistory[]),ROWS(_TradingHistory[]),B71)),OFFSET(_TradingHistory[実現損益],ROWS(_TradingHistory[])-IF(B71&gt;ROWS(_TradingHistory[]),ROWS(_TradingHistory[]),B71),0,IF(B71&gt;ROWS(_TradingHistory[]),ROWS(_TradingHistory[]),B71),1),"&gt;0")</f>
        <v>230</v>
      </c>
      <c r="BF71" s="1">
        <f ca="1">COUNTIFS(OFFSET(_TradingHistory[実現損益],ROWS(_TradingHistory[])-IF(B71&gt;ROWS(_TradingHistory[]),ROWS(_TradingHistory[]),B71),0,IF(B71&gt;ROWS(_TradingHistory[]),ROWS(_TradingHistory[]),B71),1),"&lt;=0")</f>
        <v>1</v>
      </c>
      <c r="BG71" s="22">
        <f t="shared" ca="1" si="120"/>
        <v>-105</v>
      </c>
      <c r="BH71" s="23">
        <f ca="1">SUMIFS(OFFSET(_TradingHistory[約定数量],ROWS(_TradingHistory[])-IF(B71&gt;ROWS(_TradingHistory[]),ROWS(_TradingHistory[]),B71),0,IF(B71&gt;ROWS(_TradingHistory[]),ROWS(_TradingHistory[]),B71),1),OFFSET(_TradingHistory[実現損益],ROWS(_TradingHistory[])-IF(B71&gt;ROWS(_TradingHistory[]),ROWS(_TradingHistory[]),B71),0,IF(B71&gt;ROWS(_TradingHistory[]),ROWS(_TradingHistory[]),B71),1),"&lt;=0")</f>
        <v>2</v>
      </c>
      <c r="BI71" s="37">
        <f ca="1">SUMIFS(OFFSET(_TradingHistory[実現損益],ROWS(_TradingHistory[])-IF(B71&gt;ROWS(_TradingHistory[]),ROWS(_TradingHistory[]),B71),0,IF(B71&gt;ROWS(_TradingHistory[]),ROWS(_TradingHistory[]),B71)),OFFSET(_TradingHistory[実現損益],ROWS(_TradingHistory[])-IF(B71&gt;ROWS(_TradingHistory[]),ROWS(_TradingHistory[]),B71),0,IF(B71&gt;ROWS(_TradingHistory[]),ROWS(_TradingHistory[]),B71),1),"&lt;=0")</f>
        <v>-210</v>
      </c>
      <c r="BJ71" s="35" t="str">
        <f t="shared" si="66"/>
        <v/>
      </c>
      <c r="BK71" s="20" t="str">
        <f t="shared" si="67"/>
        <v/>
      </c>
      <c r="BL71" s="21" t="str">
        <f t="shared" si="68"/>
        <v/>
      </c>
      <c r="BM71" s="23" t="str">
        <f t="shared" si="69"/>
        <v/>
      </c>
      <c r="BN71" s="22" t="str">
        <f t="shared" si="70"/>
        <v/>
      </c>
      <c r="BO71" s="25" t="str">
        <f t="shared" si="71"/>
        <v/>
      </c>
      <c r="BP71" s="20" t="str">
        <f t="shared" si="72"/>
        <v/>
      </c>
      <c r="BQ71" s="23" t="str">
        <f t="shared" si="73"/>
        <v/>
      </c>
      <c r="BR71" s="22" t="str">
        <f t="shared" si="74"/>
        <v/>
      </c>
      <c r="BS71" s="23" t="str">
        <f t="shared" si="75"/>
        <v/>
      </c>
      <c r="BT71" s="20" t="str">
        <f t="shared" si="76"/>
        <v/>
      </c>
    </row>
    <row r="72" spans="1:72" x14ac:dyDescent="0.4">
      <c r="A72" s="2" cm="1">
        <f t="array" ref="A72">IF(ROWS(_TradingHistory[])&gt;B72,INDEX(_TradingHistory[約定日],ROWS(_TradingHistory[])-B72,0),WORKDAY(A71,10))</f>
        <v>46654</v>
      </c>
      <c r="B72">
        <v>6900</v>
      </c>
      <c r="C72" s="17">
        <v>0.95</v>
      </c>
      <c r="D72">
        <v>200</v>
      </c>
      <c r="E72">
        <v>5</v>
      </c>
      <c r="F72">
        <v>5</v>
      </c>
      <c r="G72" s="8">
        <f t="shared" si="121"/>
        <v>1</v>
      </c>
      <c r="H72" s="9">
        <f t="shared" si="89"/>
        <v>90000</v>
      </c>
      <c r="I72" s="10">
        <f t="shared" si="122"/>
        <v>0.95</v>
      </c>
      <c r="J72" s="7">
        <f t="shared" si="123"/>
        <v>95</v>
      </c>
      <c r="K72" s="8">
        <f t="shared" si="90"/>
        <v>5</v>
      </c>
      <c r="L72" s="11">
        <f t="shared" si="97"/>
        <v>19000</v>
      </c>
      <c r="M72" s="12">
        <f t="shared" si="98"/>
        <v>95000</v>
      </c>
      <c r="N72" s="7">
        <f t="shared" si="124"/>
        <v>5</v>
      </c>
      <c r="O72" s="8">
        <f t="shared" si="125"/>
        <v>-5</v>
      </c>
      <c r="P72" s="11">
        <f t="shared" si="99"/>
        <v>1000</v>
      </c>
      <c r="Q72" s="40">
        <f t="shared" si="100"/>
        <v>-5000</v>
      </c>
      <c r="R72" s="41" t="str">
        <f t="shared" ca="1" si="101"/>
        <v/>
      </c>
      <c r="S72" s="12" t="str">
        <f t="shared" ca="1" si="102"/>
        <v/>
      </c>
      <c r="T72" s="13" t="str">
        <f t="shared" ca="1" si="126"/>
        <v/>
      </c>
      <c r="U72" s="7" t="str">
        <f ca="1">IFERROR(COUNTIFS(OFFSET(_TradingHistory[実現損益],ROWS(_TradingHistory[])-IF(B72&gt;ROWS(_TradingHistory[]),ROWS(_TradingHistory[]),B72),0,IF(B72&gt;ROWS(_TradingHistory[]),ROWS(_TradingHistory[]),B72)-B71,1),"&gt;0"),"")</f>
        <v/>
      </c>
      <c r="V72" s="8" t="str">
        <f t="shared" ca="1" si="103"/>
        <v/>
      </c>
      <c r="W72" s="7" t="str">
        <f ca="1">IFERROR(SUMIFS(OFFSET(_TradingHistory[約定数量],ROWS(_TradingHistory[])-IF(B72&gt;ROWS(_TradingHistory[]),ROWS(_TradingHistory[]),B72),0,IF(B72&gt;ROWS(_TradingHistory[]),ROWS(_TradingHistory[]),B72)-B71,1),OFFSET(_TradingHistory[実現損益],ROWS(_TradingHistory[])-IF(B72&gt;ROWS(_TradingHistory[]),ROWS(_TradingHistory[]),B72),0,IF(B72&gt;ROWS(_TradingHistory[]),ROWS(_TradingHistory[]),B72)-B71,1),"&gt;0"),"")</f>
        <v/>
      </c>
      <c r="X72" s="7" t="str">
        <f ca="1">IFERROR(SUMIFS(OFFSET(_TradingHistory[実現損益],ROWS(_TradingHistory[])-IF(B72&gt;ROWS(_TradingHistory[]),ROWS(_TradingHistory[]),B72),0,IF(B72&gt;ROWS(_TradingHistory[]),ROWS(_TradingHistory[]),B72)-B71),OFFSET(_TradingHistory[実現損益],ROWS(_TradingHistory[])-IF(B72&gt;ROWS(_TradingHistory[]),ROWS(_TradingHistory[]),B72),0,IF(B72&gt;ROWS(_TradingHistory[]),ROWS(_TradingHistory[]),B72)-B71,1),"&gt;0"),"")</f>
        <v/>
      </c>
      <c r="Y72" s="14" t="str">
        <f ca="1">IFERROR(COUNTIFS(OFFSET(_TradingHistory[実現損益],ROWS(_TradingHistory[])-IF(B72&gt;ROWS(_TradingHistory[]),ROWS(_TradingHistory[]),B72),0,IF(B72&gt;ROWS(_TradingHistory[]),ROWS(_TradingHistory[]),B72)-B71,1),"&lt;=0"),"")</f>
        <v/>
      </c>
      <c r="Z72" s="8" t="str">
        <f t="shared" ca="1" si="104"/>
        <v/>
      </c>
      <c r="AA72" s="7" t="str">
        <f ca="1">IFERROR(SUMIFS(OFFSET(_TradingHistory[約定数量],ROWS(_TradingHistory[])-IF(B72&gt;ROWS(_TradingHistory[]),ROWS(_TradingHistory[]),B72),0,IF(B72&gt;ROWS(_TradingHistory[]),ROWS(_TradingHistory[]),B72)-B71,1),OFFSET(_TradingHistory[実現損益],ROWS(_TradingHistory[])-IF(B72&gt;ROWS(_TradingHistory[]),ROWS(_TradingHistory[]),B72),0,IF(B72&gt;ROWS(_TradingHistory[]),ROWS(_TradingHistory[]),B72)-B71,1),"&lt;=0"),"")</f>
        <v/>
      </c>
      <c r="AB72" s="42" t="str">
        <f ca="1">IFERROR(SUMIFS(OFFSET(_TradingHistory[実現損益],ROWS(_TradingHistory[])-IF(B72&gt;ROWS(_TradingHistory[]),ROWS(_TradingHistory[]),B72),0,IF(B72&gt;ROWS(_TradingHistory[]),ROWS(_TradingHistory[]),B72)-B71),OFFSET(_TradingHistory[実現損益],ROWS(_TradingHistory[])-IF(B72&gt;ROWS(_TradingHistory[]),ROWS(_TradingHistory[]),B72),0,IF(B72&gt;ROWS(_TradingHistory[]),ROWS(_TradingHistory[]),B72)-B71,1),"&lt;=0"),"")</f>
        <v/>
      </c>
      <c r="AC72" s="41" t="str">
        <f t="shared" ca="1" si="105"/>
        <v/>
      </c>
      <c r="AD72" s="9" t="str">
        <f t="shared" ca="1" si="106"/>
        <v/>
      </c>
      <c r="AE72" s="16" t="str">
        <f t="shared" ca="1" si="107"/>
        <v/>
      </c>
      <c r="AF72" s="7" t="str">
        <f t="shared" ca="1" si="108"/>
        <v/>
      </c>
      <c r="AG72" s="8" t="str">
        <f t="shared" ca="1" si="109"/>
        <v/>
      </c>
      <c r="AH72" s="15" t="str">
        <f t="shared" ca="1" si="110"/>
        <v/>
      </c>
      <c r="AI72" s="9" t="str">
        <f t="shared" ca="1" si="111"/>
        <v/>
      </c>
      <c r="AJ72" s="7" t="str">
        <f t="shared" ca="1" si="112"/>
        <v/>
      </c>
      <c r="AK72" s="8" t="str">
        <f t="shared" ca="1" si="113"/>
        <v/>
      </c>
      <c r="AL72" s="15" t="str">
        <f t="shared" ca="1" si="114"/>
        <v/>
      </c>
      <c r="AM72" s="31" t="str">
        <f t="shared" ca="1" si="115"/>
        <v/>
      </c>
      <c r="AN72" s="32">
        <f t="shared" ca="1" si="127"/>
        <v>0.94876023427165568</v>
      </c>
      <c r="AO72" s="24">
        <f t="shared" ca="1" si="81"/>
        <v>90020</v>
      </c>
      <c r="AP72" s="21">
        <f t="shared" ca="1" si="116"/>
        <v>1.4492753623188406E-2</v>
      </c>
      <c r="AQ72" s="25">
        <f t="shared" ca="1" si="82"/>
        <v>100</v>
      </c>
      <c r="AR72" s="22">
        <f t="shared" ca="1" si="91"/>
        <v>4.9331744716121015</v>
      </c>
      <c r="AS72" s="25">
        <f t="shared" ca="1" si="84"/>
        <v>19304</v>
      </c>
      <c r="AT72" s="24">
        <f t="shared" ca="1" si="85"/>
        <v>95230</v>
      </c>
      <c r="AU72" s="25">
        <f t="shared" ca="1" si="86"/>
        <v>6</v>
      </c>
      <c r="AV72" s="22">
        <f t="shared" ca="1" si="128"/>
        <v>-5.1996007984031936</v>
      </c>
      <c r="AW72" s="25">
        <f t="shared" ca="1" si="87"/>
        <v>1002</v>
      </c>
      <c r="AX72" s="36">
        <f t="shared" ca="1" si="88"/>
        <v>-5210</v>
      </c>
      <c r="AY72" s="35" t="str">
        <f>IF(B72&lt;サマリー!$B$33+100,-BC72/BG72,"")</f>
        <v/>
      </c>
      <c r="AZ72" s="20">
        <f t="shared" ca="1" si="117"/>
        <v>20</v>
      </c>
      <c r="BA72" s="21">
        <f t="shared" ca="1" si="118"/>
        <v>0.83333333333333337</v>
      </c>
      <c r="BB72" s="1">
        <f ca="1">COUNTIFS(OFFSET(_TradingHistory[実現損益],ROWS(_TradingHistory[])-IF(B72&gt;ROWS(_TradingHistory[]),ROWS(_TradingHistory[]),B72),0,IF(B72&gt;ROWS(_TradingHistory[]),ROWS(_TradingHistory[]),B72),1),"&gt;0")</f>
        <v>5</v>
      </c>
      <c r="BC72" s="22">
        <f t="shared" ca="1" si="119"/>
        <v>0.75657894736842102</v>
      </c>
      <c r="BD72" s="1">
        <f ca="1">SUMIFS(OFFSET(_TradingHistory[約定数量],ROWS(_TradingHistory[])-IF(B72&gt;ROWS(_TradingHistory[]),ROWS(_TradingHistory[]),B72),0,IF(B72&gt;ROWS(_TradingHistory[]),ROWS(_TradingHistory[]),B72),1),OFFSET(_TradingHistory[実現損益],ROWS(_TradingHistory[])-IF(B72&gt;ROWS(_TradingHistory[]),ROWS(_TradingHistory[]),B72),0,IF(B72&gt;ROWS(_TradingHistory[]),ROWS(_TradingHistory[]),B72),1),"&gt;0")</f>
        <v>304</v>
      </c>
      <c r="BE72" s="20">
        <f ca="1">SUMIFS(OFFSET(_TradingHistory[実現損益],ROWS(_TradingHistory[])-IF(B72&gt;ROWS(_TradingHistory[]),ROWS(_TradingHistory[]),B72),0,IF(B72&gt;ROWS(_TradingHistory[]),ROWS(_TradingHistory[]),B72)),OFFSET(_TradingHistory[実現損益],ROWS(_TradingHistory[])-IF(B72&gt;ROWS(_TradingHistory[]),ROWS(_TradingHistory[]),B72),0,IF(B72&gt;ROWS(_TradingHistory[]),ROWS(_TradingHistory[]),B72),1),"&gt;0")</f>
        <v>230</v>
      </c>
      <c r="BF72" s="1">
        <f ca="1">COUNTIFS(OFFSET(_TradingHistory[実現損益],ROWS(_TradingHistory[])-IF(B72&gt;ROWS(_TradingHistory[]),ROWS(_TradingHistory[]),B72),0,IF(B72&gt;ROWS(_TradingHistory[]),ROWS(_TradingHistory[]),B72),1),"&lt;=0")</f>
        <v>1</v>
      </c>
      <c r="BG72" s="22">
        <f t="shared" ca="1" si="120"/>
        <v>-105</v>
      </c>
      <c r="BH72" s="23">
        <f ca="1">SUMIFS(OFFSET(_TradingHistory[約定数量],ROWS(_TradingHistory[])-IF(B72&gt;ROWS(_TradingHistory[]),ROWS(_TradingHistory[]),B72),0,IF(B72&gt;ROWS(_TradingHistory[]),ROWS(_TradingHistory[]),B72),1),OFFSET(_TradingHistory[実現損益],ROWS(_TradingHistory[])-IF(B72&gt;ROWS(_TradingHistory[]),ROWS(_TradingHistory[]),B72),0,IF(B72&gt;ROWS(_TradingHistory[]),ROWS(_TradingHistory[]),B72),1),"&lt;=0")</f>
        <v>2</v>
      </c>
      <c r="BI72" s="37">
        <f ca="1">SUMIFS(OFFSET(_TradingHistory[実現損益],ROWS(_TradingHistory[])-IF(B72&gt;ROWS(_TradingHistory[]),ROWS(_TradingHistory[]),B72),0,IF(B72&gt;ROWS(_TradingHistory[]),ROWS(_TradingHistory[]),B72)),OFFSET(_TradingHistory[実現損益],ROWS(_TradingHistory[])-IF(B72&gt;ROWS(_TradingHistory[]),ROWS(_TradingHistory[]),B72),0,IF(B72&gt;ROWS(_TradingHistory[]),ROWS(_TradingHistory[]),B72),1),"&lt;=0")</f>
        <v>-210</v>
      </c>
      <c r="BJ72" s="35" t="str">
        <f t="shared" si="66"/>
        <v/>
      </c>
      <c r="BK72" s="20" t="str">
        <f t="shared" si="67"/>
        <v/>
      </c>
      <c r="BL72" s="21" t="str">
        <f t="shared" si="68"/>
        <v/>
      </c>
      <c r="BM72" s="23" t="str">
        <f t="shared" si="69"/>
        <v/>
      </c>
      <c r="BN72" s="22" t="str">
        <f t="shared" si="70"/>
        <v/>
      </c>
      <c r="BO72" s="25" t="str">
        <f t="shared" si="71"/>
        <v/>
      </c>
      <c r="BP72" s="20" t="str">
        <f t="shared" si="72"/>
        <v/>
      </c>
      <c r="BQ72" s="23" t="str">
        <f t="shared" si="73"/>
        <v/>
      </c>
      <c r="BR72" s="22" t="str">
        <f t="shared" si="74"/>
        <v/>
      </c>
      <c r="BS72" s="23" t="str">
        <f t="shared" si="75"/>
        <v/>
      </c>
      <c r="BT72" s="20" t="str">
        <f t="shared" si="76"/>
        <v/>
      </c>
    </row>
    <row r="73" spans="1:72" x14ac:dyDescent="0.4">
      <c r="A73" s="2" cm="1">
        <f t="array" ref="A73">IF(ROWS(_TradingHistory[])&gt;B73,INDEX(_TradingHistory[約定日],ROWS(_TradingHistory[])-B73,0),WORKDAY(A72,10))</f>
        <v>46668</v>
      </c>
      <c r="B73">
        <v>7000</v>
      </c>
      <c r="C73" s="17">
        <v>0.95</v>
      </c>
      <c r="D73">
        <v>200</v>
      </c>
      <c r="E73">
        <v>5</v>
      </c>
      <c r="F73">
        <v>5</v>
      </c>
      <c r="G73" s="8">
        <f t="shared" si="121"/>
        <v>1</v>
      </c>
      <c r="H73" s="9">
        <f t="shared" si="89"/>
        <v>90000</v>
      </c>
      <c r="I73" s="10">
        <f t="shared" si="122"/>
        <v>0.95</v>
      </c>
      <c r="J73" s="7">
        <f t="shared" si="123"/>
        <v>95</v>
      </c>
      <c r="K73" s="8">
        <f t="shared" si="90"/>
        <v>5</v>
      </c>
      <c r="L73" s="11">
        <f t="shared" si="97"/>
        <v>19000</v>
      </c>
      <c r="M73" s="12">
        <f t="shared" si="98"/>
        <v>95000</v>
      </c>
      <c r="N73" s="7">
        <f t="shared" si="124"/>
        <v>5</v>
      </c>
      <c r="O73" s="8">
        <f t="shared" si="125"/>
        <v>-5</v>
      </c>
      <c r="P73" s="11">
        <f t="shared" si="99"/>
        <v>1000</v>
      </c>
      <c r="Q73" s="40">
        <f t="shared" si="100"/>
        <v>-5000</v>
      </c>
      <c r="R73" s="41" t="str">
        <f t="shared" ca="1" si="101"/>
        <v/>
      </c>
      <c r="S73" s="12" t="str">
        <f t="shared" ca="1" si="102"/>
        <v/>
      </c>
      <c r="T73" s="13" t="str">
        <f t="shared" ca="1" si="126"/>
        <v/>
      </c>
      <c r="U73" s="7" t="str">
        <f ca="1">IFERROR(COUNTIFS(OFFSET(_TradingHistory[実現損益],ROWS(_TradingHistory[])-IF(B73&gt;ROWS(_TradingHistory[]),ROWS(_TradingHistory[]),B73),0,IF(B73&gt;ROWS(_TradingHistory[]),ROWS(_TradingHistory[]),B73)-B72,1),"&gt;0"),"")</f>
        <v/>
      </c>
      <c r="V73" s="8" t="str">
        <f t="shared" ca="1" si="103"/>
        <v/>
      </c>
      <c r="W73" s="7" t="str">
        <f ca="1">IFERROR(SUMIFS(OFFSET(_TradingHistory[約定数量],ROWS(_TradingHistory[])-IF(B73&gt;ROWS(_TradingHistory[]),ROWS(_TradingHistory[]),B73),0,IF(B73&gt;ROWS(_TradingHistory[]),ROWS(_TradingHistory[]),B73)-B72,1),OFFSET(_TradingHistory[実現損益],ROWS(_TradingHistory[])-IF(B73&gt;ROWS(_TradingHistory[]),ROWS(_TradingHistory[]),B73),0,IF(B73&gt;ROWS(_TradingHistory[]),ROWS(_TradingHistory[]),B73)-B72,1),"&gt;0"),"")</f>
        <v/>
      </c>
      <c r="X73" s="7" t="str">
        <f ca="1">IFERROR(SUMIFS(OFFSET(_TradingHistory[実現損益],ROWS(_TradingHistory[])-IF(B73&gt;ROWS(_TradingHistory[]),ROWS(_TradingHistory[]),B73),0,IF(B73&gt;ROWS(_TradingHistory[]),ROWS(_TradingHistory[]),B73)-B72),OFFSET(_TradingHistory[実現損益],ROWS(_TradingHistory[])-IF(B73&gt;ROWS(_TradingHistory[]),ROWS(_TradingHistory[]),B73),0,IF(B73&gt;ROWS(_TradingHistory[]),ROWS(_TradingHistory[]),B73)-B72,1),"&gt;0"),"")</f>
        <v/>
      </c>
      <c r="Y73" s="14" t="str">
        <f ca="1">IFERROR(COUNTIFS(OFFSET(_TradingHistory[実現損益],ROWS(_TradingHistory[])-IF(B73&gt;ROWS(_TradingHistory[]),ROWS(_TradingHistory[]),B73),0,IF(B73&gt;ROWS(_TradingHistory[]),ROWS(_TradingHistory[]),B73)-B72,1),"&lt;=0"),"")</f>
        <v/>
      </c>
      <c r="Z73" s="8" t="str">
        <f t="shared" ca="1" si="104"/>
        <v/>
      </c>
      <c r="AA73" s="7" t="str">
        <f ca="1">IFERROR(SUMIFS(OFFSET(_TradingHistory[約定数量],ROWS(_TradingHistory[])-IF(B73&gt;ROWS(_TradingHistory[]),ROWS(_TradingHistory[]),B73),0,IF(B73&gt;ROWS(_TradingHistory[]),ROWS(_TradingHistory[]),B73)-B72,1),OFFSET(_TradingHistory[実現損益],ROWS(_TradingHistory[])-IF(B73&gt;ROWS(_TradingHistory[]),ROWS(_TradingHistory[]),B73),0,IF(B73&gt;ROWS(_TradingHistory[]),ROWS(_TradingHistory[]),B73)-B72,1),"&lt;=0"),"")</f>
        <v/>
      </c>
      <c r="AB73" s="42" t="str">
        <f ca="1">IFERROR(SUMIFS(OFFSET(_TradingHistory[実現損益],ROWS(_TradingHistory[])-IF(B73&gt;ROWS(_TradingHistory[]),ROWS(_TradingHistory[]),B73),0,IF(B73&gt;ROWS(_TradingHistory[]),ROWS(_TradingHistory[]),B73)-B72),OFFSET(_TradingHistory[実現損益],ROWS(_TradingHistory[])-IF(B73&gt;ROWS(_TradingHistory[]),ROWS(_TradingHistory[]),B73),0,IF(B73&gt;ROWS(_TradingHistory[]),ROWS(_TradingHistory[]),B73)-B72,1),"&lt;=0"),"")</f>
        <v/>
      </c>
      <c r="AC73" s="41" t="str">
        <f t="shared" ca="1" si="105"/>
        <v/>
      </c>
      <c r="AD73" s="9" t="str">
        <f t="shared" ca="1" si="106"/>
        <v/>
      </c>
      <c r="AE73" s="16" t="str">
        <f t="shared" ca="1" si="107"/>
        <v/>
      </c>
      <c r="AF73" s="7" t="str">
        <f t="shared" ca="1" si="108"/>
        <v/>
      </c>
      <c r="AG73" s="8" t="str">
        <f t="shared" ca="1" si="109"/>
        <v/>
      </c>
      <c r="AH73" s="15" t="str">
        <f t="shared" ca="1" si="110"/>
        <v/>
      </c>
      <c r="AI73" s="9" t="str">
        <f t="shared" ca="1" si="111"/>
        <v/>
      </c>
      <c r="AJ73" s="7" t="str">
        <f t="shared" ca="1" si="112"/>
        <v/>
      </c>
      <c r="AK73" s="8" t="str">
        <f t="shared" ca="1" si="113"/>
        <v/>
      </c>
      <c r="AL73" s="15" t="str">
        <f t="shared" ca="1" si="114"/>
        <v/>
      </c>
      <c r="AM73" s="31" t="str">
        <f t="shared" ca="1" si="115"/>
        <v/>
      </c>
      <c r="AN73" s="32">
        <f t="shared" ca="1" si="127"/>
        <v>0.94876023427165568</v>
      </c>
      <c r="AO73" s="24">
        <f t="shared" ca="1" si="81"/>
        <v>90020</v>
      </c>
      <c r="AP73" s="21">
        <f t="shared" ca="1" si="116"/>
        <v>1.4285714285714285E-2</v>
      </c>
      <c r="AQ73" s="25">
        <f t="shared" ca="1" si="82"/>
        <v>100</v>
      </c>
      <c r="AR73" s="22">
        <f t="shared" ca="1" si="91"/>
        <v>4.9331744716121015</v>
      </c>
      <c r="AS73" s="25">
        <f t="shared" ca="1" si="84"/>
        <v>19304</v>
      </c>
      <c r="AT73" s="24">
        <f t="shared" ca="1" si="85"/>
        <v>95230</v>
      </c>
      <c r="AU73" s="25">
        <f t="shared" ca="1" si="86"/>
        <v>6</v>
      </c>
      <c r="AV73" s="22">
        <f t="shared" ca="1" si="128"/>
        <v>-5.1996007984031936</v>
      </c>
      <c r="AW73" s="25">
        <f t="shared" ca="1" si="87"/>
        <v>1002</v>
      </c>
      <c r="AX73" s="36">
        <f t="shared" ca="1" si="88"/>
        <v>-5210</v>
      </c>
      <c r="AY73" s="35" t="str">
        <f>IF(B73&lt;サマリー!$B$33+100,-BC73/BG73,"")</f>
        <v/>
      </c>
      <c r="AZ73" s="20">
        <f t="shared" ca="1" si="117"/>
        <v>20</v>
      </c>
      <c r="BA73" s="21">
        <f t="shared" ca="1" si="118"/>
        <v>0.83333333333333337</v>
      </c>
      <c r="BB73" s="1">
        <f ca="1">COUNTIFS(OFFSET(_TradingHistory[実現損益],ROWS(_TradingHistory[])-IF(B73&gt;ROWS(_TradingHistory[]),ROWS(_TradingHistory[]),B73),0,IF(B73&gt;ROWS(_TradingHistory[]),ROWS(_TradingHistory[]),B73),1),"&gt;0")</f>
        <v>5</v>
      </c>
      <c r="BC73" s="22">
        <f t="shared" ca="1" si="119"/>
        <v>0.75657894736842102</v>
      </c>
      <c r="BD73" s="1">
        <f ca="1">SUMIFS(OFFSET(_TradingHistory[約定数量],ROWS(_TradingHistory[])-IF(B73&gt;ROWS(_TradingHistory[]),ROWS(_TradingHistory[]),B73),0,IF(B73&gt;ROWS(_TradingHistory[]),ROWS(_TradingHistory[]),B73),1),OFFSET(_TradingHistory[実現損益],ROWS(_TradingHistory[])-IF(B73&gt;ROWS(_TradingHistory[]),ROWS(_TradingHistory[]),B73),0,IF(B73&gt;ROWS(_TradingHistory[]),ROWS(_TradingHistory[]),B73),1),"&gt;0")</f>
        <v>304</v>
      </c>
      <c r="BE73" s="20">
        <f ca="1">SUMIFS(OFFSET(_TradingHistory[実現損益],ROWS(_TradingHistory[])-IF(B73&gt;ROWS(_TradingHistory[]),ROWS(_TradingHistory[]),B73),0,IF(B73&gt;ROWS(_TradingHistory[]),ROWS(_TradingHistory[]),B73)),OFFSET(_TradingHistory[実現損益],ROWS(_TradingHistory[])-IF(B73&gt;ROWS(_TradingHistory[]),ROWS(_TradingHistory[]),B73),0,IF(B73&gt;ROWS(_TradingHistory[]),ROWS(_TradingHistory[]),B73),1),"&gt;0")</f>
        <v>230</v>
      </c>
      <c r="BF73" s="1">
        <f ca="1">COUNTIFS(OFFSET(_TradingHistory[実現損益],ROWS(_TradingHistory[])-IF(B73&gt;ROWS(_TradingHistory[]),ROWS(_TradingHistory[]),B73),0,IF(B73&gt;ROWS(_TradingHistory[]),ROWS(_TradingHistory[]),B73),1),"&lt;=0")</f>
        <v>1</v>
      </c>
      <c r="BG73" s="22">
        <f t="shared" ca="1" si="120"/>
        <v>-105</v>
      </c>
      <c r="BH73" s="23">
        <f ca="1">SUMIFS(OFFSET(_TradingHistory[約定数量],ROWS(_TradingHistory[])-IF(B73&gt;ROWS(_TradingHistory[]),ROWS(_TradingHistory[]),B73),0,IF(B73&gt;ROWS(_TradingHistory[]),ROWS(_TradingHistory[]),B73),1),OFFSET(_TradingHistory[実現損益],ROWS(_TradingHistory[])-IF(B73&gt;ROWS(_TradingHistory[]),ROWS(_TradingHistory[]),B73),0,IF(B73&gt;ROWS(_TradingHistory[]),ROWS(_TradingHistory[]),B73),1),"&lt;=0")</f>
        <v>2</v>
      </c>
      <c r="BI73" s="37">
        <f ca="1">SUMIFS(OFFSET(_TradingHistory[実現損益],ROWS(_TradingHistory[])-IF(B73&gt;ROWS(_TradingHistory[]),ROWS(_TradingHistory[]),B73),0,IF(B73&gt;ROWS(_TradingHistory[]),ROWS(_TradingHistory[]),B73)),OFFSET(_TradingHistory[実現損益],ROWS(_TradingHistory[])-IF(B73&gt;ROWS(_TradingHistory[]),ROWS(_TradingHistory[]),B73),0,IF(B73&gt;ROWS(_TradingHistory[]),ROWS(_TradingHistory[]),B73),1),"&lt;=0")</f>
        <v>-210</v>
      </c>
      <c r="BJ73" s="35" t="str">
        <f t="shared" si="66"/>
        <v/>
      </c>
      <c r="BK73" s="20" t="str">
        <f t="shared" si="67"/>
        <v/>
      </c>
      <c r="BL73" s="21" t="str">
        <f t="shared" si="68"/>
        <v/>
      </c>
      <c r="BM73" s="23" t="str">
        <f t="shared" si="69"/>
        <v/>
      </c>
      <c r="BN73" s="22" t="str">
        <f t="shared" si="70"/>
        <v/>
      </c>
      <c r="BO73" s="25" t="str">
        <f t="shared" si="71"/>
        <v/>
      </c>
      <c r="BP73" s="20" t="str">
        <f t="shared" si="72"/>
        <v/>
      </c>
      <c r="BQ73" s="23" t="str">
        <f t="shared" si="73"/>
        <v/>
      </c>
      <c r="BR73" s="22" t="str">
        <f t="shared" si="74"/>
        <v/>
      </c>
      <c r="BS73" s="23" t="str">
        <f t="shared" si="75"/>
        <v/>
      </c>
      <c r="BT73" s="20" t="str">
        <f t="shared" si="76"/>
        <v/>
      </c>
    </row>
    <row r="74" spans="1:72" x14ac:dyDescent="0.4">
      <c r="A74" s="2" cm="1">
        <f t="array" ref="A74">IF(ROWS(_TradingHistory[])&gt;B74,INDEX(_TradingHistory[約定日],ROWS(_TradingHistory[])-B74,0),WORKDAY(A73,10))</f>
        <v>46682</v>
      </c>
      <c r="B74">
        <v>7100</v>
      </c>
      <c r="C74" s="17">
        <v>0.95</v>
      </c>
      <c r="D74">
        <v>200</v>
      </c>
      <c r="E74">
        <v>5</v>
      </c>
      <c r="F74">
        <v>5</v>
      </c>
      <c r="G74" s="8">
        <f t="shared" si="121"/>
        <v>1</v>
      </c>
      <c r="H74" s="9">
        <f t="shared" si="89"/>
        <v>90000</v>
      </c>
      <c r="I74" s="10">
        <f t="shared" si="122"/>
        <v>0.95</v>
      </c>
      <c r="J74" s="7">
        <f t="shared" si="123"/>
        <v>95</v>
      </c>
      <c r="K74" s="8">
        <f t="shared" si="90"/>
        <v>5</v>
      </c>
      <c r="L74" s="11">
        <f t="shared" si="97"/>
        <v>19000</v>
      </c>
      <c r="M74" s="12">
        <f t="shared" si="98"/>
        <v>95000</v>
      </c>
      <c r="N74" s="7">
        <f t="shared" si="124"/>
        <v>5</v>
      </c>
      <c r="O74" s="8">
        <f t="shared" si="125"/>
        <v>-5</v>
      </c>
      <c r="P74" s="11">
        <f t="shared" si="99"/>
        <v>1000</v>
      </c>
      <c r="Q74" s="40">
        <f t="shared" si="100"/>
        <v>-5000</v>
      </c>
      <c r="R74" s="41" t="str">
        <f t="shared" ca="1" si="101"/>
        <v/>
      </c>
      <c r="S74" s="12" t="str">
        <f t="shared" ca="1" si="102"/>
        <v/>
      </c>
      <c r="T74" s="13" t="str">
        <f t="shared" ca="1" si="126"/>
        <v/>
      </c>
      <c r="U74" s="7" t="str">
        <f ca="1">IFERROR(COUNTIFS(OFFSET(_TradingHistory[実現損益],ROWS(_TradingHistory[])-IF(B74&gt;ROWS(_TradingHistory[]),ROWS(_TradingHistory[]),B74),0,IF(B74&gt;ROWS(_TradingHistory[]),ROWS(_TradingHistory[]),B74)-B73,1),"&gt;0"),"")</f>
        <v/>
      </c>
      <c r="V74" s="8" t="str">
        <f t="shared" ca="1" si="103"/>
        <v/>
      </c>
      <c r="W74" s="7" t="str">
        <f ca="1">IFERROR(SUMIFS(OFFSET(_TradingHistory[約定数量],ROWS(_TradingHistory[])-IF(B74&gt;ROWS(_TradingHistory[]),ROWS(_TradingHistory[]),B74),0,IF(B74&gt;ROWS(_TradingHistory[]),ROWS(_TradingHistory[]),B74)-B73,1),OFFSET(_TradingHistory[実現損益],ROWS(_TradingHistory[])-IF(B74&gt;ROWS(_TradingHistory[]),ROWS(_TradingHistory[]),B74),0,IF(B74&gt;ROWS(_TradingHistory[]),ROWS(_TradingHistory[]),B74)-B73,1),"&gt;0"),"")</f>
        <v/>
      </c>
      <c r="X74" s="7" t="str">
        <f ca="1">IFERROR(SUMIFS(OFFSET(_TradingHistory[実現損益],ROWS(_TradingHistory[])-IF(B74&gt;ROWS(_TradingHistory[]),ROWS(_TradingHistory[]),B74),0,IF(B74&gt;ROWS(_TradingHistory[]),ROWS(_TradingHistory[]),B74)-B73),OFFSET(_TradingHistory[実現損益],ROWS(_TradingHistory[])-IF(B74&gt;ROWS(_TradingHistory[]),ROWS(_TradingHistory[]),B74),0,IF(B74&gt;ROWS(_TradingHistory[]),ROWS(_TradingHistory[]),B74)-B73,1),"&gt;0"),"")</f>
        <v/>
      </c>
      <c r="Y74" s="14" t="str">
        <f ca="1">IFERROR(COUNTIFS(OFFSET(_TradingHistory[実現損益],ROWS(_TradingHistory[])-IF(B74&gt;ROWS(_TradingHistory[]),ROWS(_TradingHistory[]),B74),0,IF(B74&gt;ROWS(_TradingHistory[]),ROWS(_TradingHistory[]),B74)-B73,1),"&lt;=0"),"")</f>
        <v/>
      </c>
      <c r="Z74" s="8" t="str">
        <f t="shared" ca="1" si="104"/>
        <v/>
      </c>
      <c r="AA74" s="7" t="str">
        <f ca="1">IFERROR(SUMIFS(OFFSET(_TradingHistory[約定数量],ROWS(_TradingHistory[])-IF(B74&gt;ROWS(_TradingHistory[]),ROWS(_TradingHistory[]),B74),0,IF(B74&gt;ROWS(_TradingHistory[]),ROWS(_TradingHistory[]),B74)-B73,1),OFFSET(_TradingHistory[実現損益],ROWS(_TradingHistory[])-IF(B74&gt;ROWS(_TradingHistory[]),ROWS(_TradingHistory[]),B74),0,IF(B74&gt;ROWS(_TradingHistory[]),ROWS(_TradingHistory[]),B74)-B73,1),"&lt;=0"),"")</f>
        <v/>
      </c>
      <c r="AB74" s="42" t="str">
        <f ca="1">IFERROR(SUMIFS(OFFSET(_TradingHistory[実現損益],ROWS(_TradingHistory[])-IF(B74&gt;ROWS(_TradingHistory[]),ROWS(_TradingHistory[]),B74),0,IF(B74&gt;ROWS(_TradingHistory[]),ROWS(_TradingHistory[]),B74)-B73),OFFSET(_TradingHistory[実現損益],ROWS(_TradingHistory[])-IF(B74&gt;ROWS(_TradingHistory[]),ROWS(_TradingHistory[]),B74),0,IF(B74&gt;ROWS(_TradingHistory[]),ROWS(_TradingHistory[]),B74)-B73,1),"&lt;=0"),"")</f>
        <v/>
      </c>
      <c r="AC74" s="41" t="str">
        <f t="shared" ca="1" si="105"/>
        <v/>
      </c>
      <c r="AD74" s="9" t="str">
        <f t="shared" ca="1" si="106"/>
        <v/>
      </c>
      <c r="AE74" s="16" t="str">
        <f t="shared" ca="1" si="107"/>
        <v/>
      </c>
      <c r="AF74" s="7" t="str">
        <f t="shared" ca="1" si="108"/>
        <v/>
      </c>
      <c r="AG74" s="8" t="str">
        <f t="shared" ca="1" si="109"/>
        <v/>
      </c>
      <c r="AH74" s="15" t="str">
        <f t="shared" ca="1" si="110"/>
        <v/>
      </c>
      <c r="AI74" s="9" t="str">
        <f t="shared" ca="1" si="111"/>
        <v/>
      </c>
      <c r="AJ74" s="7" t="str">
        <f t="shared" ca="1" si="112"/>
        <v/>
      </c>
      <c r="AK74" s="8" t="str">
        <f t="shared" ca="1" si="113"/>
        <v/>
      </c>
      <c r="AL74" s="15" t="str">
        <f t="shared" ca="1" si="114"/>
        <v/>
      </c>
      <c r="AM74" s="31" t="str">
        <f t="shared" ca="1" si="115"/>
        <v/>
      </c>
      <c r="AN74" s="32">
        <f t="shared" ca="1" si="127"/>
        <v>0.94876023427165568</v>
      </c>
      <c r="AO74" s="24">
        <f t="shared" ref="AO74:AO103" ca="1" si="129">AT74+AX74</f>
        <v>90020</v>
      </c>
      <c r="AP74" s="21">
        <f t="shared" ca="1" si="116"/>
        <v>1.4084507042253521E-2</v>
      </c>
      <c r="AQ74" s="25">
        <f t="shared" ca="1" si="82"/>
        <v>100</v>
      </c>
      <c r="AR74" s="22">
        <f t="shared" ca="1" si="91"/>
        <v>4.9331744716121015</v>
      </c>
      <c r="AS74" s="25">
        <f t="shared" ca="1" si="84"/>
        <v>19304</v>
      </c>
      <c r="AT74" s="24">
        <f t="shared" ca="1" si="85"/>
        <v>95230</v>
      </c>
      <c r="AU74" s="25">
        <f t="shared" ca="1" si="86"/>
        <v>6</v>
      </c>
      <c r="AV74" s="22">
        <f t="shared" ca="1" si="128"/>
        <v>-5.1996007984031936</v>
      </c>
      <c r="AW74" s="25">
        <f t="shared" ca="1" si="87"/>
        <v>1002</v>
      </c>
      <c r="AX74" s="36">
        <f t="shared" ca="1" si="88"/>
        <v>-5210</v>
      </c>
      <c r="AY74" s="35" t="str">
        <f>IF(B74&lt;サマリー!$B$33+100,-BC74/BG74,"")</f>
        <v/>
      </c>
      <c r="AZ74" s="20">
        <f t="shared" ca="1" si="117"/>
        <v>20</v>
      </c>
      <c r="BA74" s="21">
        <f t="shared" ca="1" si="118"/>
        <v>0.83333333333333337</v>
      </c>
      <c r="BB74" s="1">
        <f ca="1">COUNTIFS(OFFSET(_TradingHistory[実現損益],ROWS(_TradingHistory[])-IF(B74&gt;ROWS(_TradingHistory[]),ROWS(_TradingHistory[]),B74),0,IF(B74&gt;ROWS(_TradingHistory[]),ROWS(_TradingHistory[]),B74),1),"&gt;0")</f>
        <v>5</v>
      </c>
      <c r="BC74" s="22">
        <f t="shared" ca="1" si="119"/>
        <v>0.75657894736842102</v>
      </c>
      <c r="BD74" s="1">
        <f ca="1">SUMIFS(OFFSET(_TradingHistory[約定数量],ROWS(_TradingHistory[])-IF(B74&gt;ROWS(_TradingHistory[]),ROWS(_TradingHistory[]),B74),0,IF(B74&gt;ROWS(_TradingHistory[]),ROWS(_TradingHistory[]),B74),1),OFFSET(_TradingHistory[実現損益],ROWS(_TradingHistory[])-IF(B74&gt;ROWS(_TradingHistory[]),ROWS(_TradingHistory[]),B74),0,IF(B74&gt;ROWS(_TradingHistory[]),ROWS(_TradingHistory[]),B74),1),"&gt;0")</f>
        <v>304</v>
      </c>
      <c r="BE74" s="20">
        <f ca="1">SUMIFS(OFFSET(_TradingHistory[実現損益],ROWS(_TradingHistory[])-IF(B74&gt;ROWS(_TradingHistory[]),ROWS(_TradingHistory[]),B74),0,IF(B74&gt;ROWS(_TradingHistory[]),ROWS(_TradingHistory[]),B74)),OFFSET(_TradingHistory[実現損益],ROWS(_TradingHistory[])-IF(B74&gt;ROWS(_TradingHistory[]),ROWS(_TradingHistory[]),B74),0,IF(B74&gt;ROWS(_TradingHistory[]),ROWS(_TradingHistory[]),B74),1),"&gt;0")</f>
        <v>230</v>
      </c>
      <c r="BF74" s="1">
        <f ca="1">COUNTIFS(OFFSET(_TradingHistory[実現損益],ROWS(_TradingHistory[])-IF(B74&gt;ROWS(_TradingHistory[]),ROWS(_TradingHistory[]),B74),0,IF(B74&gt;ROWS(_TradingHistory[]),ROWS(_TradingHistory[]),B74),1),"&lt;=0")</f>
        <v>1</v>
      </c>
      <c r="BG74" s="22">
        <f t="shared" ca="1" si="120"/>
        <v>-105</v>
      </c>
      <c r="BH74" s="23">
        <f ca="1">SUMIFS(OFFSET(_TradingHistory[約定数量],ROWS(_TradingHistory[])-IF(B74&gt;ROWS(_TradingHistory[]),ROWS(_TradingHistory[]),B74),0,IF(B74&gt;ROWS(_TradingHistory[]),ROWS(_TradingHistory[]),B74),1),OFFSET(_TradingHistory[実現損益],ROWS(_TradingHistory[])-IF(B74&gt;ROWS(_TradingHistory[]),ROWS(_TradingHistory[]),B74),0,IF(B74&gt;ROWS(_TradingHistory[]),ROWS(_TradingHistory[]),B74),1),"&lt;=0")</f>
        <v>2</v>
      </c>
      <c r="BI74" s="37">
        <f ca="1">SUMIFS(OFFSET(_TradingHistory[実現損益],ROWS(_TradingHistory[])-IF(B74&gt;ROWS(_TradingHistory[]),ROWS(_TradingHistory[]),B74),0,IF(B74&gt;ROWS(_TradingHistory[]),ROWS(_TradingHistory[]),B74)),OFFSET(_TradingHistory[実現損益],ROWS(_TradingHistory[])-IF(B74&gt;ROWS(_TradingHistory[]),ROWS(_TradingHistory[]),B74),0,IF(B74&gt;ROWS(_TradingHistory[]),ROWS(_TradingHistory[]),B74),1),"&lt;=0")</f>
        <v>-210</v>
      </c>
      <c r="BJ74" s="35" t="str">
        <f t="shared" si="66"/>
        <v/>
      </c>
      <c r="BK74" s="20" t="str">
        <f t="shared" si="67"/>
        <v/>
      </c>
      <c r="BL74" s="21" t="str">
        <f t="shared" si="68"/>
        <v/>
      </c>
      <c r="BM74" s="23" t="str">
        <f t="shared" si="69"/>
        <v/>
      </c>
      <c r="BN74" s="22" t="str">
        <f t="shared" si="70"/>
        <v/>
      </c>
      <c r="BO74" s="25" t="str">
        <f t="shared" si="71"/>
        <v/>
      </c>
      <c r="BP74" s="20" t="str">
        <f t="shared" si="72"/>
        <v/>
      </c>
      <c r="BQ74" s="23" t="str">
        <f t="shared" si="73"/>
        <v/>
      </c>
      <c r="BR74" s="22" t="str">
        <f t="shared" si="74"/>
        <v/>
      </c>
      <c r="BS74" s="23" t="str">
        <f t="shared" si="75"/>
        <v/>
      </c>
      <c r="BT74" s="20" t="str">
        <f t="shared" si="76"/>
        <v/>
      </c>
    </row>
    <row r="75" spans="1:72" x14ac:dyDescent="0.4">
      <c r="A75" s="2" cm="1">
        <f t="array" ref="A75">IF(ROWS(_TradingHistory[])&gt;B75,INDEX(_TradingHistory[約定日],ROWS(_TradingHistory[])-B75,0),WORKDAY(A74,10))</f>
        <v>46696</v>
      </c>
      <c r="B75">
        <v>7200</v>
      </c>
      <c r="C75" s="17">
        <v>0.95</v>
      </c>
      <c r="D75">
        <v>200</v>
      </c>
      <c r="E75">
        <v>5</v>
      </c>
      <c r="F75">
        <v>5</v>
      </c>
      <c r="G75" s="8">
        <f t="shared" si="121"/>
        <v>1</v>
      </c>
      <c r="H75" s="9">
        <f t="shared" si="89"/>
        <v>90000</v>
      </c>
      <c r="I75" s="10">
        <f t="shared" si="122"/>
        <v>0.95</v>
      </c>
      <c r="J75" s="7">
        <f t="shared" si="123"/>
        <v>95</v>
      </c>
      <c r="K75" s="8">
        <f t="shared" si="90"/>
        <v>5</v>
      </c>
      <c r="L75" s="11">
        <f t="shared" si="97"/>
        <v>19000</v>
      </c>
      <c r="M75" s="12">
        <f t="shared" si="98"/>
        <v>95000</v>
      </c>
      <c r="N75" s="7">
        <f t="shared" si="124"/>
        <v>5</v>
      </c>
      <c r="O75" s="8">
        <f t="shared" si="125"/>
        <v>-5</v>
      </c>
      <c r="P75" s="11">
        <f t="shared" si="99"/>
        <v>1000</v>
      </c>
      <c r="Q75" s="40">
        <f t="shared" si="100"/>
        <v>-5000</v>
      </c>
      <c r="R75" s="41" t="str">
        <f t="shared" ca="1" si="101"/>
        <v/>
      </c>
      <c r="S75" s="12" t="str">
        <f t="shared" ca="1" si="102"/>
        <v/>
      </c>
      <c r="T75" s="13" t="str">
        <f t="shared" ca="1" si="126"/>
        <v/>
      </c>
      <c r="U75" s="7" t="str">
        <f ca="1">IFERROR(COUNTIFS(OFFSET(_TradingHistory[実現損益],ROWS(_TradingHistory[])-IF(B75&gt;ROWS(_TradingHistory[]),ROWS(_TradingHistory[]),B75),0,IF(B75&gt;ROWS(_TradingHistory[]),ROWS(_TradingHistory[]),B75)-B74,1),"&gt;0"),"")</f>
        <v/>
      </c>
      <c r="V75" s="8" t="str">
        <f t="shared" ca="1" si="103"/>
        <v/>
      </c>
      <c r="W75" s="7" t="str">
        <f ca="1">IFERROR(SUMIFS(OFFSET(_TradingHistory[約定数量],ROWS(_TradingHistory[])-IF(B75&gt;ROWS(_TradingHistory[]),ROWS(_TradingHistory[]),B75),0,IF(B75&gt;ROWS(_TradingHistory[]),ROWS(_TradingHistory[]),B75)-B74,1),OFFSET(_TradingHistory[実現損益],ROWS(_TradingHistory[])-IF(B75&gt;ROWS(_TradingHistory[]),ROWS(_TradingHistory[]),B75),0,IF(B75&gt;ROWS(_TradingHistory[]),ROWS(_TradingHistory[]),B75)-B74,1),"&gt;0"),"")</f>
        <v/>
      </c>
      <c r="X75" s="7" t="str">
        <f ca="1">IFERROR(SUMIFS(OFFSET(_TradingHistory[実現損益],ROWS(_TradingHistory[])-IF(B75&gt;ROWS(_TradingHistory[]),ROWS(_TradingHistory[]),B75),0,IF(B75&gt;ROWS(_TradingHistory[]),ROWS(_TradingHistory[]),B75)-B74),OFFSET(_TradingHistory[実現損益],ROWS(_TradingHistory[])-IF(B75&gt;ROWS(_TradingHistory[]),ROWS(_TradingHistory[]),B75),0,IF(B75&gt;ROWS(_TradingHistory[]),ROWS(_TradingHistory[]),B75)-B74,1),"&gt;0"),"")</f>
        <v/>
      </c>
      <c r="Y75" s="14" t="str">
        <f ca="1">IFERROR(COUNTIFS(OFFSET(_TradingHistory[実現損益],ROWS(_TradingHistory[])-IF(B75&gt;ROWS(_TradingHistory[]),ROWS(_TradingHistory[]),B75),0,IF(B75&gt;ROWS(_TradingHistory[]),ROWS(_TradingHistory[]),B75)-B74,1),"&lt;=0"),"")</f>
        <v/>
      </c>
      <c r="Z75" s="8" t="str">
        <f t="shared" ca="1" si="104"/>
        <v/>
      </c>
      <c r="AA75" s="7" t="str">
        <f ca="1">IFERROR(SUMIFS(OFFSET(_TradingHistory[約定数量],ROWS(_TradingHistory[])-IF(B75&gt;ROWS(_TradingHistory[]),ROWS(_TradingHistory[]),B75),0,IF(B75&gt;ROWS(_TradingHistory[]),ROWS(_TradingHistory[]),B75)-B74,1),OFFSET(_TradingHistory[実現損益],ROWS(_TradingHistory[])-IF(B75&gt;ROWS(_TradingHistory[]),ROWS(_TradingHistory[]),B75),0,IF(B75&gt;ROWS(_TradingHistory[]),ROWS(_TradingHistory[]),B75)-B74,1),"&lt;=0"),"")</f>
        <v/>
      </c>
      <c r="AB75" s="42" t="str">
        <f ca="1">IFERROR(SUMIFS(OFFSET(_TradingHistory[実現損益],ROWS(_TradingHistory[])-IF(B75&gt;ROWS(_TradingHistory[]),ROWS(_TradingHistory[]),B75),0,IF(B75&gt;ROWS(_TradingHistory[]),ROWS(_TradingHistory[]),B75)-B74),OFFSET(_TradingHistory[実現損益],ROWS(_TradingHistory[])-IF(B75&gt;ROWS(_TradingHistory[]),ROWS(_TradingHistory[]),B75),0,IF(B75&gt;ROWS(_TradingHistory[]),ROWS(_TradingHistory[]),B75)-B74,1),"&lt;=0"),"")</f>
        <v/>
      </c>
      <c r="AC75" s="41" t="str">
        <f t="shared" ca="1" si="105"/>
        <v/>
      </c>
      <c r="AD75" s="9" t="str">
        <f t="shared" ca="1" si="106"/>
        <v/>
      </c>
      <c r="AE75" s="16" t="str">
        <f t="shared" ca="1" si="107"/>
        <v/>
      </c>
      <c r="AF75" s="7" t="str">
        <f t="shared" ca="1" si="108"/>
        <v/>
      </c>
      <c r="AG75" s="8" t="str">
        <f t="shared" ca="1" si="109"/>
        <v/>
      </c>
      <c r="AH75" s="15" t="str">
        <f t="shared" ca="1" si="110"/>
        <v/>
      </c>
      <c r="AI75" s="9" t="str">
        <f t="shared" ca="1" si="111"/>
        <v/>
      </c>
      <c r="AJ75" s="7" t="str">
        <f t="shared" ca="1" si="112"/>
        <v/>
      </c>
      <c r="AK75" s="8" t="str">
        <f t="shared" ca="1" si="113"/>
        <v/>
      </c>
      <c r="AL75" s="15" t="str">
        <f t="shared" ca="1" si="114"/>
        <v/>
      </c>
      <c r="AM75" s="31" t="str">
        <f t="shared" ca="1" si="115"/>
        <v/>
      </c>
      <c r="AN75" s="32">
        <f t="shared" ca="1" si="127"/>
        <v>0.94876023427165568</v>
      </c>
      <c r="AO75" s="24">
        <f t="shared" ca="1" si="129"/>
        <v>90020</v>
      </c>
      <c r="AP75" s="21">
        <f t="shared" ca="1" si="116"/>
        <v>1.3888888888888888E-2</v>
      </c>
      <c r="AQ75" s="25">
        <f t="shared" ref="AQ75:AQ103" ca="1" si="130">IF(BB74="",AQ74,BB74)+J75</f>
        <v>100</v>
      </c>
      <c r="AR75" s="22">
        <f t="shared" ca="1" si="91"/>
        <v>4.9331744716121015</v>
      </c>
      <c r="AS75" s="25">
        <f t="shared" ref="AS75:AS103" ca="1" si="131">IF(BD74="",AS74,BD74)+L75</f>
        <v>19304</v>
      </c>
      <c r="AT75" s="24">
        <f t="shared" ref="AT75:AT103" ca="1" si="132">IF(BE74="",AT74,BE74)+M75</f>
        <v>95230</v>
      </c>
      <c r="AU75" s="25">
        <f t="shared" ref="AU75:AU103" ca="1" si="133">IF(BF74="",AU74,BF74)+N75</f>
        <v>6</v>
      </c>
      <c r="AV75" s="22">
        <f t="shared" ca="1" si="128"/>
        <v>-5.1996007984031936</v>
      </c>
      <c r="AW75" s="25">
        <f t="shared" ref="AW75:AW103" ca="1" si="134">IF(BH74="",AW74,BH74)+P75</f>
        <v>1002</v>
      </c>
      <c r="AX75" s="36">
        <f t="shared" ref="AX75:AX103" ca="1" si="135">IF(BI74="",AX74,BI74)+Q75</f>
        <v>-5210</v>
      </c>
      <c r="AY75" s="35" t="str">
        <f>IF(B75&lt;サマリー!$B$33+100,-BC75/BG75,"")</f>
        <v/>
      </c>
      <c r="AZ75" s="20">
        <f t="shared" ca="1" si="117"/>
        <v>20</v>
      </c>
      <c r="BA75" s="21">
        <f t="shared" ca="1" si="118"/>
        <v>0.83333333333333337</v>
      </c>
      <c r="BB75" s="1">
        <f ca="1">COUNTIFS(OFFSET(_TradingHistory[実現損益],ROWS(_TradingHistory[])-IF(B75&gt;ROWS(_TradingHistory[]),ROWS(_TradingHistory[]),B75),0,IF(B75&gt;ROWS(_TradingHistory[]),ROWS(_TradingHistory[]),B75),1),"&gt;0")</f>
        <v>5</v>
      </c>
      <c r="BC75" s="22">
        <f t="shared" ca="1" si="119"/>
        <v>0.75657894736842102</v>
      </c>
      <c r="BD75" s="1">
        <f ca="1">SUMIFS(OFFSET(_TradingHistory[約定数量],ROWS(_TradingHistory[])-IF(B75&gt;ROWS(_TradingHistory[]),ROWS(_TradingHistory[]),B75),0,IF(B75&gt;ROWS(_TradingHistory[]),ROWS(_TradingHistory[]),B75),1),OFFSET(_TradingHistory[実現損益],ROWS(_TradingHistory[])-IF(B75&gt;ROWS(_TradingHistory[]),ROWS(_TradingHistory[]),B75),0,IF(B75&gt;ROWS(_TradingHistory[]),ROWS(_TradingHistory[]),B75),1),"&gt;0")</f>
        <v>304</v>
      </c>
      <c r="BE75" s="20">
        <f ca="1">SUMIFS(OFFSET(_TradingHistory[実現損益],ROWS(_TradingHistory[])-IF(B75&gt;ROWS(_TradingHistory[]),ROWS(_TradingHistory[]),B75),0,IF(B75&gt;ROWS(_TradingHistory[]),ROWS(_TradingHistory[]),B75)),OFFSET(_TradingHistory[実現損益],ROWS(_TradingHistory[])-IF(B75&gt;ROWS(_TradingHistory[]),ROWS(_TradingHistory[]),B75),0,IF(B75&gt;ROWS(_TradingHistory[]),ROWS(_TradingHistory[]),B75),1),"&gt;0")</f>
        <v>230</v>
      </c>
      <c r="BF75" s="1">
        <f ca="1">COUNTIFS(OFFSET(_TradingHistory[実現損益],ROWS(_TradingHistory[])-IF(B75&gt;ROWS(_TradingHistory[]),ROWS(_TradingHistory[]),B75),0,IF(B75&gt;ROWS(_TradingHistory[]),ROWS(_TradingHistory[]),B75),1),"&lt;=0")</f>
        <v>1</v>
      </c>
      <c r="BG75" s="22">
        <f t="shared" ca="1" si="120"/>
        <v>-105</v>
      </c>
      <c r="BH75" s="23">
        <f ca="1">SUMIFS(OFFSET(_TradingHistory[約定数量],ROWS(_TradingHistory[])-IF(B75&gt;ROWS(_TradingHistory[]),ROWS(_TradingHistory[]),B75),0,IF(B75&gt;ROWS(_TradingHistory[]),ROWS(_TradingHistory[]),B75),1),OFFSET(_TradingHistory[実現損益],ROWS(_TradingHistory[])-IF(B75&gt;ROWS(_TradingHistory[]),ROWS(_TradingHistory[]),B75),0,IF(B75&gt;ROWS(_TradingHistory[]),ROWS(_TradingHistory[]),B75),1),"&lt;=0")</f>
        <v>2</v>
      </c>
      <c r="BI75" s="37">
        <f ca="1">SUMIFS(OFFSET(_TradingHistory[実現損益],ROWS(_TradingHistory[])-IF(B75&gt;ROWS(_TradingHistory[]),ROWS(_TradingHistory[]),B75),0,IF(B75&gt;ROWS(_TradingHistory[]),ROWS(_TradingHistory[]),B75)),OFFSET(_TradingHistory[実現損益],ROWS(_TradingHistory[])-IF(B75&gt;ROWS(_TradingHistory[]),ROWS(_TradingHistory[]),B75),0,IF(B75&gt;ROWS(_TradingHistory[]),ROWS(_TradingHistory[]),B75),1),"&lt;=0")</f>
        <v>-210</v>
      </c>
      <c r="BJ75" s="35" t="str">
        <f t="shared" ref="BJ75:BJ103" si="136">IF(AY75="","",AY75-AN75)</f>
        <v/>
      </c>
      <c r="BK75" s="20" t="str">
        <f t="shared" ref="BK75:BK103" si="137">IF(AY75="","",AZ75-AO75)</f>
        <v/>
      </c>
      <c r="BL75" s="21" t="str">
        <f t="shared" ref="BL75:BL103" si="138">IF(AY75="","",BA75-AP75)</f>
        <v/>
      </c>
      <c r="BM75" s="23" t="str">
        <f t="shared" ref="BM75:BM103" si="139">IF(AY75="","",BB75-AQ75)</f>
        <v/>
      </c>
      <c r="BN75" s="22" t="str">
        <f t="shared" ref="BN75:BN103" si="140">IF(AY75="","",BC75-AR75)</f>
        <v/>
      </c>
      <c r="BO75" s="25" t="str">
        <f t="shared" ref="BO75:BO103" si="141">IF(AY75="","",BD75-AS75)</f>
        <v/>
      </c>
      <c r="BP75" s="20" t="str">
        <f t="shared" ref="BP75:BP103" si="142">IF(AY75="","",BE75-AT75)</f>
        <v/>
      </c>
      <c r="BQ75" s="23" t="str">
        <f t="shared" ref="BQ75:BQ103" si="143">IF(AY75="","",BF75-AU75)</f>
        <v/>
      </c>
      <c r="BR75" s="22" t="str">
        <f t="shared" ref="BR75:BR103" si="144">IF(AY75="","",BG75-AV75)</f>
        <v/>
      </c>
      <c r="BS75" s="23" t="str">
        <f t="shared" ref="BS75:BS103" si="145">IF(AY75="","",BH75-AW75)</f>
        <v/>
      </c>
      <c r="BT75" s="20" t="str">
        <f t="shared" ref="BT75:BT103" si="146">IF(AY75="","",BI75-AX75)</f>
        <v/>
      </c>
    </row>
    <row r="76" spans="1:72" x14ac:dyDescent="0.4">
      <c r="A76" s="2" cm="1">
        <f t="array" ref="A76">IF(ROWS(_TradingHistory[])&gt;B76,INDEX(_TradingHistory[約定日],ROWS(_TradingHistory[])-B76,0),WORKDAY(A75,10))</f>
        <v>46710</v>
      </c>
      <c r="B76">
        <v>7300</v>
      </c>
      <c r="C76" s="17">
        <v>0.95</v>
      </c>
      <c r="D76">
        <v>200</v>
      </c>
      <c r="E76">
        <v>5</v>
      </c>
      <c r="F76">
        <v>5</v>
      </c>
      <c r="G76" s="8">
        <f t="shared" si="121"/>
        <v>1</v>
      </c>
      <c r="H76" s="9">
        <f t="shared" si="89"/>
        <v>90000</v>
      </c>
      <c r="I76" s="10">
        <f t="shared" si="122"/>
        <v>0.95</v>
      </c>
      <c r="J76" s="7">
        <f t="shared" si="123"/>
        <v>95</v>
      </c>
      <c r="K76" s="8">
        <f t="shared" si="90"/>
        <v>5</v>
      </c>
      <c r="L76" s="11">
        <f t="shared" si="97"/>
        <v>19000</v>
      </c>
      <c r="M76" s="12">
        <f t="shared" si="98"/>
        <v>95000</v>
      </c>
      <c r="N76" s="7">
        <f t="shared" si="124"/>
        <v>5</v>
      </c>
      <c r="O76" s="8">
        <f t="shared" si="125"/>
        <v>-5</v>
      </c>
      <c r="P76" s="11">
        <f t="shared" si="99"/>
        <v>1000</v>
      </c>
      <c r="Q76" s="40">
        <f t="shared" si="100"/>
        <v>-5000</v>
      </c>
      <c r="R76" s="41" t="str">
        <f t="shared" ca="1" si="101"/>
        <v/>
      </c>
      <c r="S76" s="12" t="str">
        <f t="shared" ca="1" si="102"/>
        <v/>
      </c>
      <c r="T76" s="13" t="str">
        <f t="shared" ca="1" si="126"/>
        <v/>
      </c>
      <c r="U76" s="7" t="str">
        <f ca="1">IFERROR(COUNTIFS(OFFSET(_TradingHistory[実現損益],ROWS(_TradingHistory[])-IF(B76&gt;ROWS(_TradingHistory[]),ROWS(_TradingHistory[]),B76),0,IF(B76&gt;ROWS(_TradingHistory[]),ROWS(_TradingHistory[]),B76)-B75,1),"&gt;0"),"")</f>
        <v/>
      </c>
      <c r="V76" s="8" t="str">
        <f t="shared" ca="1" si="103"/>
        <v/>
      </c>
      <c r="W76" s="7" t="str">
        <f ca="1">IFERROR(SUMIFS(OFFSET(_TradingHistory[約定数量],ROWS(_TradingHistory[])-IF(B76&gt;ROWS(_TradingHistory[]),ROWS(_TradingHistory[]),B76),0,IF(B76&gt;ROWS(_TradingHistory[]),ROWS(_TradingHistory[]),B76)-B75,1),OFFSET(_TradingHistory[実現損益],ROWS(_TradingHistory[])-IF(B76&gt;ROWS(_TradingHistory[]),ROWS(_TradingHistory[]),B76),0,IF(B76&gt;ROWS(_TradingHistory[]),ROWS(_TradingHistory[]),B76)-B75,1),"&gt;0"),"")</f>
        <v/>
      </c>
      <c r="X76" s="7" t="str">
        <f ca="1">IFERROR(SUMIFS(OFFSET(_TradingHistory[実現損益],ROWS(_TradingHistory[])-IF(B76&gt;ROWS(_TradingHistory[]),ROWS(_TradingHistory[]),B76),0,IF(B76&gt;ROWS(_TradingHistory[]),ROWS(_TradingHistory[]),B76)-B75),OFFSET(_TradingHistory[実現損益],ROWS(_TradingHistory[])-IF(B76&gt;ROWS(_TradingHistory[]),ROWS(_TradingHistory[]),B76),0,IF(B76&gt;ROWS(_TradingHistory[]),ROWS(_TradingHistory[]),B76)-B75,1),"&gt;0"),"")</f>
        <v/>
      </c>
      <c r="Y76" s="14" t="str">
        <f ca="1">IFERROR(COUNTIFS(OFFSET(_TradingHistory[実現損益],ROWS(_TradingHistory[])-IF(B76&gt;ROWS(_TradingHistory[]),ROWS(_TradingHistory[]),B76),0,IF(B76&gt;ROWS(_TradingHistory[]),ROWS(_TradingHistory[]),B76)-B75,1),"&lt;=0"),"")</f>
        <v/>
      </c>
      <c r="Z76" s="8" t="str">
        <f t="shared" ca="1" si="104"/>
        <v/>
      </c>
      <c r="AA76" s="7" t="str">
        <f ca="1">IFERROR(SUMIFS(OFFSET(_TradingHistory[約定数量],ROWS(_TradingHistory[])-IF(B76&gt;ROWS(_TradingHistory[]),ROWS(_TradingHistory[]),B76),0,IF(B76&gt;ROWS(_TradingHistory[]),ROWS(_TradingHistory[]),B76)-B75,1),OFFSET(_TradingHistory[実現損益],ROWS(_TradingHistory[])-IF(B76&gt;ROWS(_TradingHistory[]),ROWS(_TradingHistory[]),B76),0,IF(B76&gt;ROWS(_TradingHistory[]),ROWS(_TradingHistory[]),B76)-B75,1),"&lt;=0"),"")</f>
        <v/>
      </c>
      <c r="AB76" s="42" t="str">
        <f ca="1">IFERROR(SUMIFS(OFFSET(_TradingHistory[実現損益],ROWS(_TradingHistory[])-IF(B76&gt;ROWS(_TradingHistory[]),ROWS(_TradingHistory[]),B76),0,IF(B76&gt;ROWS(_TradingHistory[]),ROWS(_TradingHistory[]),B76)-B75),OFFSET(_TradingHistory[実現損益],ROWS(_TradingHistory[])-IF(B76&gt;ROWS(_TradingHistory[]),ROWS(_TradingHistory[]),B76),0,IF(B76&gt;ROWS(_TradingHistory[]),ROWS(_TradingHistory[]),B76)-B75,1),"&lt;=0"),"")</f>
        <v/>
      </c>
      <c r="AC76" s="41" t="str">
        <f t="shared" ca="1" si="105"/>
        <v/>
      </c>
      <c r="AD76" s="9" t="str">
        <f t="shared" ca="1" si="106"/>
        <v/>
      </c>
      <c r="AE76" s="16" t="str">
        <f t="shared" ca="1" si="107"/>
        <v/>
      </c>
      <c r="AF76" s="7" t="str">
        <f t="shared" ca="1" si="108"/>
        <v/>
      </c>
      <c r="AG76" s="8" t="str">
        <f t="shared" ca="1" si="109"/>
        <v/>
      </c>
      <c r="AH76" s="15" t="str">
        <f t="shared" ca="1" si="110"/>
        <v/>
      </c>
      <c r="AI76" s="9" t="str">
        <f t="shared" ca="1" si="111"/>
        <v/>
      </c>
      <c r="AJ76" s="7" t="str">
        <f t="shared" ca="1" si="112"/>
        <v/>
      </c>
      <c r="AK76" s="8" t="str">
        <f t="shared" ca="1" si="113"/>
        <v/>
      </c>
      <c r="AL76" s="15" t="str">
        <f t="shared" ca="1" si="114"/>
        <v/>
      </c>
      <c r="AM76" s="31" t="str">
        <f t="shared" ca="1" si="115"/>
        <v/>
      </c>
      <c r="AN76" s="32">
        <f t="shared" ca="1" si="127"/>
        <v>0.94876023427165568</v>
      </c>
      <c r="AO76" s="24">
        <f t="shared" ca="1" si="129"/>
        <v>90020</v>
      </c>
      <c r="AP76" s="21">
        <f t="shared" ca="1" si="116"/>
        <v>1.3698630136986301E-2</v>
      </c>
      <c r="AQ76" s="25">
        <f t="shared" ca="1" si="130"/>
        <v>100</v>
      </c>
      <c r="AR76" s="22">
        <f t="shared" ca="1" si="91"/>
        <v>4.9331744716121015</v>
      </c>
      <c r="AS76" s="25">
        <f t="shared" ca="1" si="131"/>
        <v>19304</v>
      </c>
      <c r="AT76" s="24">
        <f t="shared" ca="1" si="132"/>
        <v>95230</v>
      </c>
      <c r="AU76" s="25">
        <f t="shared" ca="1" si="133"/>
        <v>6</v>
      </c>
      <c r="AV76" s="22">
        <f t="shared" ca="1" si="128"/>
        <v>-5.1996007984031936</v>
      </c>
      <c r="AW76" s="25">
        <f t="shared" ca="1" si="134"/>
        <v>1002</v>
      </c>
      <c r="AX76" s="36">
        <f t="shared" ca="1" si="135"/>
        <v>-5210</v>
      </c>
      <c r="AY76" s="35" t="str">
        <f>IF(B76&lt;サマリー!$B$33+100,-BC76/BG76,"")</f>
        <v/>
      </c>
      <c r="AZ76" s="20">
        <f t="shared" ca="1" si="117"/>
        <v>20</v>
      </c>
      <c r="BA76" s="21">
        <f t="shared" ca="1" si="118"/>
        <v>0.83333333333333337</v>
      </c>
      <c r="BB76" s="1">
        <f ca="1">COUNTIFS(OFFSET(_TradingHistory[実現損益],ROWS(_TradingHistory[])-IF(B76&gt;ROWS(_TradingHistory[]),ROWS(_TradingHistory[]),B76),0,IF(B76&gt;ROWS(_TradingHistory[]),ROWS(_TradingHistory[]),B76),1),"&gt;0")</f>
        <v>5</v>
      </c>
      <c r="BC76" s="22">
        <f t="shared" ca="1" si="119"/>
        <v>0.75657894736842102</v>
      </c>
      <c r="BD76" s="1">
        <f ca="1">SUMIFS(OFFSET(_TradingHistory[約定数量],ROWS(_TradingHistory[])-IF(B76&gt;ROWS(_TradingHistory[]),ROWS(_TradingHistory[]),B76),0,IF(B76&gt;ROWS(_TradingHistory[]),ROWS(_TradingHistory[]),B76),1),OFFSET(_TradingHistory[実現損益],ROWS(_TradingHistory[])-IF(B76&gt;ROWS(_TradingHistory[]),ROWS(_TradingHistory[]),B76),0,IF(B76&gt;ROWS(_TradingHistory[]),ROWS(_TradingHistory[]),B76),1),"&gt;0")</f>
        <v>304</v>
      </c>
      <c r="BE76" s="20">
        <f ca="1">SUMIFS(OFFSET(_TradingHistory[実現損益],ROWS(_TradingHistory[])-IF(B76&gt;ROWS(_TradingHistory[]),ROWS(_TradingHistory[]),B76),0,IF(B76&gt;ROWS(_TradingHistory[]),ROWS(_TradingHistory[]),B76)),OFFSET(_TradingHistory[実現損益],ROWS(_TradingHistory[])-IF(B76&gt;ROWS(_TradingHistory[]),ROWS(_TradingHistory[]),B76),0,IF(B76&gt;ROWS(_TradingHistory[]),ROWS(_TradingHistory[]),B76),1),"&gt;0")</f>
        <v>230</v>
      </c>
      <c r="BF76" s="1">
        <f ca="1">COUNTIFS(OFFSET(_TradingHistory[実現損益],ROWS(_TradingHistory[])-IF(B76&gt;ROWS(_TradingHistory[]),ROWS(_TradingHistory[]),B76),0,IF(B76&gt;ROWS(_TradingHistory[]),ROWS(_TradingHistory[]),B76),1),"&lt;=0")</f>
        <v>1</v>
      </c>
      <c r="BG76" s="22">
        <f t="shared" ca="1" si="120"/>
        <v>-105</v>
      </c>
      <c r="BH76" s="23">
        <f ca="1">SUMIFS(OFFSET(_TradingHistory[約定数量],ROWS(_TradingHistory[])-IF(B76&gt;ROWS(_TradingHistory[]),ROWS(_TradingHistory[]),B76),0,IF(B76&gt;ROWS(_TradingHistory[]),ROWS(_TradingHistory[]),B76),1),OFFSET(_TradingHistory[実現損益],ROWS(_TradingHistory[])-IF(B76&gt;ROWS(_TradingHistory[]),ROWS(_TradingHistory[]),B76),0,IF(B76&gt;ROWS(_TradingHistory[]),ROWS(_TradingHistory[]),B76),1),"&lt;=0")</f>
        <v>2</v>
      </c>
      <c r="BI76" s="37">
        <f ca="1">SUMIFS(OFFSET(_TradingHistory[実現損益],ROWS(_TradingHistory[])-IF(B76&gt;ROWS(_TradingHistory[]),ROWS(_TradingHistory[]),B76),0,IF(B76&gt;ROWS(_TradingHistory[]),ROWS(_TradingHistory[]),B76)),OFFSET(_TradingHistory[実現損益],ROWS(_TradingHistory[])-IF(B76&gt;ROWS(_TradingHistory[]),ROWS(_TradingHistory[]),B76),0,IF(B76&gt;ROWS(_TradingHistory[]),ROWS(_TradingHistory[]),B76),1),"&lt;=0")</f>
        <v>-210</v>
      </c>
      <c r="BJ76" s="35" t="str">
        <f t="shared" si="136"/>
        <v/>
      </c>
      <c r="BK76" s="20" t="str">
        <f t="shared" si="137"/>
        <v/>
      </c>
      <c r="BL76" s="21" t="str">
        <f t="shared" si="138"/>
        <v/>
      </c>
      <c r="BM76" s="23" t="str">
        <f t="shared" si="139"/>
        <v/>
      </c>
      <c r="BN76" s="22" t="str">
        <f t="shared" si="140"/>
        <v/>
      </c>
      <c r="BO76" s="25" t="str">
        <f t="shared" si="141"/>
        <v/>
      </c>
      <c r="BP76" s="20" t="str">
        <f t="shared" si="142"/>
        <v/>
      </c>
      <c r="BQ76" s="23" t="str">
        <f t="shared" si="143"/>
        <v/>
      </c>
      <c r="BR76" s="22" t="str">
        <f t="shared" si="144"/>
        <v/>
      </c>
      <c r="BS76" s="23" t="str">
        <f t="shared" si="145"/>
        <v/>
      </c>
      <c r="BT76" s="20" t="str">
        <f t="shared" si="146"/>
        <v/>
      </c>
    </row>
    <row r="77" spans="1:72" x14ac:dyDescent="0.4">
      <c r="A77" s="2" cm="1">
        <f t="array" ref="A77">IF(ROWS(_TradingHistory[])&gt;B77,INDEX(_TradingHistory[約定日],ROWS(_TradingHistory[])-B77,0),WORKDAY(A76,10))</f>
        <v>46724</v>
      </c>
      <c r="B77">
        <v>7400</v>
      </c>
      <c r="C77" s="17">
        <v>0.95</v>
      </c>
      <c r="D77">
        <v>200</v>
      </c>
      <c r="E77">
        <v>5</v>
      </c>
      <c r="F77">
        <v>5</v>
      </c>
      <c r="G77" s="8">
        <f t="shared" si="121"/>
        <v>1</v>
      </c>
      <c r="H77" s="9">
        <f t="shared" si="89"/>
        <v>90000</v>
      </c>
      <c r="I77" s="10">
        <f t="shared" si="122"/>
        <v>0.95</v>
      </c>
      <c r="J77" s="7">
        <f t="shared" si="123"/>
        <v>95</v>
      </c>
      <c r="K77" s="8">
        <f t="shared" si="90"/>
        <v>5</v>
      </c>
      <c r="L77" s="11">
        <f t="shared" si="97"/>
        <v>19000</v>
      </c>
      <c r="M77" s="12">
        <f t="shared" si="98"/>
        <v>95000</v>
      </c>
      <c r="N77" s="7">
        <f t="shared" si="124"/>
        <v>5</v>
      </c>
      <c r="O77" s="8">
        <f t="shared" si="125"/>
        <v>-5</v>
      </c>
      <c r="P77" s="11">
        <f t="shared" si="99"/>
        <v>1000</v>
      </c>
      <c r="Q77" s="40">
        <f t="shared" si="100"/>
        <v>-5000</v>
      </c>
      <c r="R77" s="41" t="str">
        <f t="shared" ca="1" si="101"/>
        <v/>
      </c>
      <c r="S77" s="12" t="str">
        <f t="shared" ca="1" si="102"/>
        <v/>
      </c>
      <c r="T77" s="13" t="str">
        <f t="shared" ca="1" si="126"/>
        <v/>
      </c>
      <c r="U77" s="7" t="str">
        <f ca="1">IFERROR(COUNTIFS(OFFSET(_TradingHistory[実現損益],ROWS(_TradingHistory[])-IF(B77&gt;ROWS(_TradingHistory[]),ROWS(_TradingHistory[]),B77),0,IF(B77&gt;ROWS(_TradingHistory[]),ROWS(_TradingHistory[]),B77)-B76,1),"&gt;0"),"")</f>
        <v/>
      </c>
      <c r="V77" s="8" t="str">
        <f t="shared" ca="1" si="103"/>
        <v/>
      </c>
      <c r="W77" s="7" t="str">
        <f ca="1">IFERROR(SUMIFS(OFFSET(_TradingHistory[約定数量],ROWS(_TradingHistory[])-IF(B77&gt;ROWS(_TradingHistory[]),ROWS(_TradingHistory[]),B77),0,IF(B77&gt;ROWS(_TradingHistory[]),ROWS(_TradingHistory[]),B77)-B76,1),OFFSET(_TradingHistory[実現損益],ROWS(_TradingHistory[])-IF(B77&gt;ROWS(_TradingHistory[]),ROWS(_TradingHistory[]),B77),0,IF(B77&gt;ROWS(_TradingHistory[]),ROWS(_TradingHistory[]),B77)-B76,1),"&gt;0"),"")</f>
        <v/>
      </c>
      <c r="X77" s="7" t="str">
        <f ca="1">IFERROR(SUMIFS(OFFSET(_TradingHistory[実現損益],ROWS(_TradingHistory[])-IF(B77&gt;ROWS(_TradingHistory[]),ROWS(_TradingHistory[]),B77),0,IF(B77&gt;ROWS(_TradingHistory[]),ROWS(_TradingHistory[]),B77)-B76),OFFSET(_TradingHistory[実現損益],ROWS(_TradingHistory[])-IF(B77&gt;ROWS(_TradingHistory[]),ROWS(_TradingHistory[]),B77),0,IF(B77&gt;ROWS(_TradingHistory[]),ROWS(_TradingHistory[]),B77)-B76,1),"&gt;0"),"")</f>
        <v/>
      </c>
      <c r="Y77" s="14" t="str">
        <f ca="1">IFERROR(COUNTIFS(OFFSET(_TradingHistory[実現損益],ROWS(_TradingHistory[])-IF(B77&gt;ROWS(_TradingHistory[]),ROWS(_TradingHistory[]),B77),0,IF(B77&gt;ROWS(_TradingHistory[]),ROWS(_TradingHistory[]),B77)-B76,1),"&lt;=0"),"")</f>
        <v/>
      </c>
      <c r="Z77" s="8" t="str">
        <f t="shared" ca="1" si="104"/>
        <v/>
      </c>
      <c r="AA77" s="7" t="str">
        <f ca="1">IFERROR(SUMIFS(OFFSET(_TradingHistory[約定数量],ROWS(_TradingHistory[])-IF(B77&gt;ROWS(_TradingHistory[]),ROWS(_TradingHistory[]),B77),0,IF(B77&gt;ROWS(_TradingHistory[]),ROWS(_TradingHistory[]),B77)-B76,1),OFFSET(_TradingHistory[実現損益],ROWS(_TradingHistory[])-IF(B77&gt;ROWS(_TradingHistory[]),ROWS(_TradingHistory[]),B77),0,IF(B77&gt;ROWS(_TradingHistory[]),ROWS(_TradingHistory[]),B77)-B76,1),"&lt;=0"),"")</f>
        <v/>
      </c>
      <c r="AB77" s="42" t="str">
        <f ca="1">IFERROR(SUMIFS(OFFSET(_TradingHistory[実現損益],ROWS(_TradingHistory[])-IF(B77&gt;ROWS(_TradingHistory[]),ROWS(_TradingHistory[]),B77),0,IF(B77&gt;ROWS(_TradingHistory[]),ROWS(_TradingHistory[]),B77)-B76),OFFSET(_TradingHistory[実現損益],ROWS(_TradingHistory[])-IF(B77&gt;ROWS(_TradingHistory[]),ROWS(_TradingHistory[]),B77),0,IF(B77&gt;ROWS(_TradingHistory[]),ROWS(_TradingHistory[]),B77)-B76,1),"&lt;=0"),"")</f>
        <v/>
      </c>
      <c r="AC77" s="41" t="str">
        <f t="shared" ca="1" si="105"/>
        <v/>
      </c>
      <c r="AD77" s="9" t="str">
        <f t="shared" ca="1" si="106"/>
        <v/>
      </c>
      <c r="AE77" s="16" t="str">
        <f t="shared" ca="1" si="107"/>
        <v/>
      </c>
      <c r="AF77" s="7" t="str">
        <f t="shared" ca="1" si="108"/>
        <v/>
      </c>
      <c r="AG77" s="8" t="str">
        <f t="shared" ca="1" si="109"/>
        <v/>
      </c>
      <c r="AH77" s="15" t="str">
        <f t="shared" ca="1" si="110"/>
        <v/>
      </c>
      <c r="AI77" s="9" t="str">
        <f t="shared" ca="1" si="111"/>
        <v/>
      </c>
      <c r="AJ77" s="7" t="str">
        <f t="shared" ca="1" si="112"/>
        <v/>
      </c>
      <c r="AK77" s="8" t="str">
        <f t="shared" ca="1" si="113"/>
        <v/>
      </c>
      <c r="AL77" s="15" t="str">
        <f t="shared" ca="1" si="114"/>
        <v/>
      </c>
      <c r="AM77" s="31" t="str">
        <f t="shared" ca="1" si="115"/>
        <v/>
      </c>
      <c r="AN77" s="32">
        <f t="shared" ca="1" si="127"/>
        <v>0.94876023427165568</v>
      </c>
      <c r="AO77" s="24">
        <f t="shared" ca="1" si="129"/>
        <v>90020</v>
      </c>
      <c r="AP77" s="21">
        <f t="shared" ca="1" si="116"/>
        <v>1.3513513513513514E-2</v>
      </c>
      <c r="AQ77" s="25">
        <f t="shared" ca="1" si="130"/>
        <v>100</v>
      </c>
      <c r="AR77" s="22">
        <f t="shared" ca="1" si="91"/>
        <v>4.9331744716121015</v>
      </c>
      <c r="AS77" s="25">
        <f t="shared" ca="1" si="131"/>
        <v>19304</v>
      </c>
      <c r="AT77" s="24">
        <f t="shared" ca="1" si="132"/>
        <v>95230</v>
      </c>
      <c r="AU77" s="25">
        <f t="shared" ca="1" si="133"/>
        <v>6</v>
      </c>
      <c r="AV77" s="22">
        <f t="shared" ca="1" si="128"/>
        <v>-5.1996007984031936</v>
      </c>
      <c r="AW77" s="25">
        <f t="shared" ca="1" si="134"/>
        <v>1002</v>
      </c>
      <c r="AX77" s="36">
        <f t="shared" ca="1" si="135"/>
        <v>-5210</v>
      </c>
      <c r="AY77" s="35" t="str">
        <f>IF(B77&lt;サマリー!$B$33+100,-BC77/BG77,"")</f>
        <v/>
      </c>
      <c r="AZ77" s="20">
        <f t="shared" ca="1" si="117"/>
        <v>20</v>
      </c>
      <c r="BA77" s="21">
        <f t="shared" ca="1" si="118"/>
        <v>0.83333333333333337</v>
      </c>
      <c r="BB77" s="1">
        <f ca="1">COUNTIFS(OFFSET(_TradingHistory[実現損益],ROWS(_TradingHistory[])-IF(B77&gt;ROWS(_TradingHistory[]),ROWS(_TradingHistory[]),B77),0,IF(B77&gt;ROWS(_TradingHistory[]),ROWS(_TradingHistory[]),B77),1),"&gt;0")</f>
        <v>5</v>
      </c>
      <c r="BC77" s="22">
        <f t="shared" ca="1" si="119"/>
        <v>0.75657894736842102</v>
      </c>
      <c r="BD77" s="1">
        <f ca="1">SUMIFS(OFFSET(_TradingHistory[約定数量],ROWS(_TradingHistory[])-IF(B77&gt;ROWS(_TradingHistory[]),ROWS(_TradingHistory[]),B77),0,IF(B77&gt;ROWS(_TradingHistory[]),ROWS(_TradingHistory[]),B77),1),OFFSET(_TradingHistory[実現損益],ROWS(_TradingHistory[])-IF(B77&gt;ROWS(_TradingHistory[]),ROWS(_TradingHistory[]),B77),0,IF(B77&gt;ROWS(_TradingHistory[]),ROWS(_TradingHistory[]),B77),1),"&gt;0")</f>
        <v>304</v>
      </c>
      <c r="BE77" s="20">
        <f ca="1">SUMIFS(OFFSET(_TradingHistory[実現損益],ROWS(_TradingHistory[])-IF(B77&gt;ROWS(_TradingHistory[]),ROWS(_TradingHistory[]),B77),0,IF(B77&gt;ROWS(_TradingHistory[]),ROWS(_TradingHistory[]),B77)),OFFSET(_TradingHistory[実現損益],ROWS(_TradingHistory[])-IF(B77&gt;ROWS(_TradingHistory[]),ROWS(_TradingHistory[]),B77),0,IF(B77&gt;ROWS(_TradingHistory[]),ROWS(_TradingHistory[]),B77),1),"&gt;0")</f>
        <v>230</v>
      </c>
      <c r="BF77" s="1">
        <f ca="1">COUNTIFS(OFFSET(_TradingHistory[実現損益],ROWS(_TradingHistory[])-IF(B77&gt;ROWS(_TradingHistory[]),ROWS(_TradingHistory[]),B77),0,IF(B77&gt;ROWS(_TradingHistory[]),ROWS(_TradingHistory[]),B77),1),"&lt;=0")</f>
        <v>1</v>
      </c>
      <c r="BG77" s="22">
        <f t="shared" ca="1" si="120"/>
        <v>-105</v>
      </c>
      <c r="BH77" s="23">
        <f ca="1">SUMIFS(OFFSET(_TradingHistory[約定数量],ROWS(_TradingHistory[])-IF(B77&gt;ROWS(_TradingHistory[]),ROWS(_TradingHistory[]),B77),0,IF(B77&gt;ROWS(_TradingHistory[]),ROWS(_TradingHistory[]),B77),1),OFFSET(_TradingHistory[実現損益],ROWS(_TradingHistory[])-IF(B77&gt;ROWS(_TradingHistory[]),ROWS(_TradingHistory[]),B77),0,IF(B77&gt;ROWS(_TradingHistory[]),ROWS(_TradingHistory[]),B77),1),"&lt;=0")</f>
        <v>2</v>
      </c>
      <c r="BI77" s="37">
        <f ca="1">SUMIFS(OFFSET(_TradingHistory[実現損益],ROWS(_TradingHistory[])-IF(B77&gt;ROWS(_TradingHistory[]),ROWS(_TradingHistory[]),B77),0,IF(B77&gt;ROWS(_TradingHistory[]),ROWS(_TradingHistory[]),B77)),OFFSET(_TradingHistory[実現損益],ROWS(_TradingHistory[])-IF(B77&gt;ROWS(_TradingHistory[]),ROWS(_TradingHistory[]),B77),0,IF(B77&gt;ROWS(_TradingHistory[]),ROWS(_TradingHistory[]),B77),1),"&lt;=0")</f>
        <v>-210</v>
      </c>
      <c r="BJ77" s="35" t="str">
        <f t="shared" si="136"/>
        <v/>
      </c>
      <c r="BK77" s="20" t="str">
        <f t="shared" si="137"/>
        <v/>
      </c>
      <c r="BL77" s="21" t="str">
        <f t="shared" si="138"/>
        <v/>
      </c>
      <c r="BM77" s="23" t="str">
        <f t="shared" si="139"/>
        <v/>
      </c>
      <c r="BN77" s="22" t="str">
        <f t="shared" si="140"/>
        <v/>
      </c>
      <c r="BO77" s="25" t="str">
        <f t="shared" si="141"/>
        <v/>
      </c>
      <c r="BP77" s="20" t="str">
        <f t="shared" si="142"/>
        <v/>
      </c>
      <c r="BQ77" s="23" t="str">
        <f t="shared" si="143"/>
        <v/>
      </c>
      <c r="BR77" s="22" t="str">
        <f t="shared" si="144"/>
        <v/>
      </c>
      <c r="BS77" s="23" t="str">
        <f t="shared" si="145"/>
        <v/>
      </c>
      <c r="BT77" s="20" t="str">
        <f t="shared" si="146"/>
        <v/>
      </c>
    </row>
    <row r="78" spans="1:72" x14ac:dyDescent="0.4">
      <c r="A78" s="2" cm="1">
        <f t="array" ref="A78">IF(ROWS(_TradingHistory[])&gt;B78,INDEX(_TradingHistory[約定日],ROWS(_TradingHistory[])-B78,0),WORKDAY(A77,10))</f>
        <v>46738</v>
      </c>
      <c r="B78">
        <v>7500</v>
      </c>
      <c r="C78" s="17">
        <v>0.95</v>
      </c>
      <c r="D78">
        <v>200</v>
      </c>
      <c r="E78">
        <v>5</v>
      </c>
      <c r="F78">
        <v>5</v>
      </c>
      <c r="G78" s="8">
        <f t="shared" si="121"/>
        <v>1</v>
      </c>
      <c r="H78" s="9">
        <f t="shared" si="89"/>
        <v>90000</v>
      </c>
      <c r="I78" s="10">
        <f t="shared" si="122"/>
        <v>0.95</v>
      </c>
      <c r="J78" s="7">
        <f t="shared" si="123"/>
        <v>95</v>
      </c>
      <c r="K78" s="8">
        <f t="shared" si="90"/>
        <v>5</v>
      </c>
      <c r="L78" s="11">
        <f t="shared" si="97"/>
        <v>19000</v>
      </c>
      <c r="M78" s="12">
        <f t="shared" si="98"/>
        <v>95000</v>
      </c>
      <c r="N78" s="7">
        <f t="shared" si="124"/>
        <v>5</v>
      </c>
      <c r="O78" s="8">
        <f t="shared" si="125"/>
        <v>-5</v>
      </c>
      <c r="P78" s="11">
        <f t="shared" si="99"/>
        <v>1000</v>
      </c>
      <c r="Q78" s="40">
        <f t="shared" si="100"/>
        <v>-5000</v>
      </c>
      <c r="R78" s="41" t="str">
        <f t="shared" ca="1" si="101"/>
        <v/>
      </c>
      <c r="S78" s="12" t="str">
        <f t="shared" ca="1" si="102"/>
        <v/>
      </c>
      <c r="T78" s="13" t="str">
        <f t="shared" ca="1" si="126"/>
        <v/>
      </c>
      <c r="U78" s="7" t="str">
        <f ca="1">IFERROR(COUNTIFS(OFFSET(_TradingHistory[実現損益],ROWS(_TradingHistory[])-IF(B78&gt;ROWS(_TradingHistory[]),ROWS(_TradingHistory[]),B78),0,IF(B78&gt;ROWS(_TradingHistory[]),ROWS(_TradingHistory[]),B78)-B77,1),"&gt;0"),"")</f>
        <v/>
      </c>
      <c r="V78" s="8" t="str">
        <f t="shared" ca="1" si="103"/>
        <v/>
      </c>
      <c r="W78" s="7" t="str">
        <f ca="1">IFERROR(SUMIFS(OFFSET(_TradingHistory[約定数量],ROWS(_TradingHistory[])-IF(B78&gt;ROWS(_TradingHistory[]),ROWS(_TradingHistory[]),B78),0,IF(B78&gt;ROWS(_TradingHistory[]),ROWS(_TradingHistory[]),B78)-B77,1),OFFSET(_TradingHistory[実現損益],ROWS(_TradingHistory[])-IF(B78&gt;ROWS(_TradingHistory[]),ROWS(_TradingHistory[]),B78),0,IF(B78&gt;ROWS(_TradingHistory[]),ROWS(_TradingHistory[]),B78)-B77,1),"&gt;0"),"")</f>
        <v/>
      </c>
      <c r="X78" s="7" t="str">
        <f ca="1">IFERROR(SUMIFS(OFFSET(_TradingHistory[実現損益],ROWS(_TradingHistory[])-IF(B78&gt;ROWS(_TradingHistory[]),ROWS(_TradingHistory[]),B78),0,IF(B78&gt;ROWS(_TradingHistory[]),ROWS(_TradingHistory[]),B78)-B77),OFFSET(_TradingHistory[実現損益],ROWS(_TradingHistory[])-IF(B78&gt;ROWS(_TradingHistory[]),ROWS(_TradingHistory[]),B78),0,IF(B78&gt;ROWS(_TradingHistory[]),ROWS(_TradingHistory[]),B78)-B77,1),"&gt;0"),"")</f>
        <v/>
      </c>
      <c r="Y78" s="14" t="str">
        <f ca="1">IFERROR(COUNTIFS(OFFSET(_TradingHistory[実現損益],ROWS(_TradingHistory[])-IF(B78&gt;ROWS(_TradingHistory[]),ROWS(_TradingHistory[]),B78),0,IF(B78&gt;ROWS(_TradingHistory[]),ROWS(_TradingHistory[]),B78)-B77,1),"&lt;=0"),"")</f>
        <v/>
      </c>
      <c r="Z78" s="8" t="str">
        <f t="shared" ca="1" si="104"/>
        <v/>
      </c>
      <c r="AA78" s="7" t="str">
        <f ca="1">IFERROR(SUMIFS(OFFSET(_TradingHistory[約定数量],ROWS(_TradingHistory[])-IF(B78&gt;ROWS(_TradingHistory[]),ROWS(_TradingHistory[]),B78),0,IF(B78&gt;ROWS(_TradingHistory[]),ROWS(_TradingHistory[]),B78)-B77,1),OFFSET(_TradingHistory[実現損益],ROWS(_TradingHistory[])-IF(B78&gt;ROWS(_TradingHistory[]),ROWS(_TradingHistory[]),B78),0,IF(B78&gt;ROWS(_TradingHistory[]),ROWS(_TradingHistory[]),B78)-B77,1),"&lt;=0"),"")</f>
        <v/>
      </c>
      <c r="AB78" s="42" t="str">
        <f ca="1">IFERROR(SUMIFS(OFFSET(_TradingHistory[実現損益],ROWS(_TradingHistory[])-IF(B78&gt;ROWS(_TradingHistory[]),ROWS(_TradingHistory[]),B78),0,IF(B78&gt;ROWS(_TradingHistory[]),ROWS(_TradingHistory[]),B78)-B77),OFFSET(_TradingHistory[実現損益],ROWS(_TradingHistory[])-IF(B78&gt;ROWS(_TradingHistory[]),ROWS(_TradingHistory[]),B78),0,IF(B78&gt;ROWS(_TradingHistory[]),ROWS(_TradingHistory[]),B78)-B77,1),"&lt;=0"),"")</f>
        <v/>
      </c>
      <c r="AC78" s="41" t="str">
        <f t="shared" ca="1" si="105"/>
        <v/>
      </c>
      <c r="AD78" s="9" t="str">
        <f t="shared" ca="1" si="106"/>
        <v/>
      </c>
      <c r="AE78" s="16" t="str">
        <f t="shared" ca="1" si="107"/>
        <v/>
      </c>
      <c r="AF78" s="7" t="str">
        <f t="shared" ca="1" si="108"/>
        <v/>
      </c>
      <c r="AG78" s="8" t="str">
        <f t="shared" ca="1" si="109"/>
        <v/>
      </c>
      <c r="AH78" s="15" t="str">
        <f t="shared" ca="1" si="110"/>
        <v/>
      </c>
      <c r="AI78" s="9" t="str">
        <f t="shared" ca="1" si="111"/>
        <v/>
      </c>
      <c r="AJ78" s="7" t="str">
        <f t="shared" ca="1" si="112"/>
        <v/>
      </c>
      <c r="AK78" s="8" t="str">
        <f t="shared" ca="1" si="113"/>
        <v/>
      </c>
      <c r="AL78" s="15" t="str">
        <f t="shared" ca="1" si="114"/>
        <v/>
      </c>
      <c r="AM78" s="31" t="str">
        <f t="shared" ca="1" si="115"/>
        <v/>
      </c>
      <c r="AN78" s="32">
        <f t="shared" ca="1" si="127"/>
        <v>0.94876023427165568</v>
      </c>
      <c r="AO78" s="24">
        <f t="shared" ca="1" si="129"/>
        <v>90020</v>
      </c>
      <c r="AP78" s="21">
        <f t="shared" ca="1" si="116"/>
        <v>1.3333333333333334E-2</v>
      </c>
      <c r="AQ78" s="25">
        <f t="shared" ca="1" si="130"/>
        <v>100</v>
      </c>
      <c r="AR78" s="22">
        <f t="shared" ca="1" si="91"/>
        <v>4.9331744716121015</v>
      </c>
      <c r="AS78" s="25">
        <f t="shared" ca="1" si="131"/>
        <v>19304</v>
      </c>
      <c r="AT78" s="24">
        <f t="shared" ca="1" si="132"/>
        <v>95230</v>
      </c>
      <c r="AU78" s="25">
        <f t="shared" ca="1" si="133"/>
        <v>6</v>
      </c>
      <c r="AV78" s="22">
        <f t="shared" ca="1" si="128"/>
        <v>-5.1996007984031936</v>
      </c>
      <c r="AW78" s="25">
        <f t="shared" ca="1" si="134"/>
        <v>1002</v>
      </c>
      <c r="AX78" s="36">
        <f t="shared" ca="1" si="135"/>
        <v>-5210</v>
      </c>
      <c r="AY78" s="35" t="str">
        <f>IF(B78&lt;サマリー!$B$33+100,-BC78/BG78,"")</f>
        <v/>
      </c>
      <c r="AZ78" s="20">
        <f t="shared" ca="1" si="117"/>
        <v>20</v>
      </c>
      <c r="BA78" s="21">
        <f t="shared" ca="1" si="118"/>
        <v>0.83333333333333337</v>
      </c>
      <c r="BB78" s="1">
        <f ca="1">COUNTIFS(OFFSET(_TradingHistory[実現損益],ROWS(_TradingHistory[])-IF(B78&gt;ROWS(_TradingHistory[]),ROWS(_TradingHistory[]),B78),0,IF(B78&gt;ROWS(_TradingHistory[]),ROWS(_TradingHistory[]),B78),1),"&gt;0")</f>
        <v>5</v>
      </c>
      <c r="BC78" s="22">
        <f t="shared" ca="1" si="119"/>
        <v>0.75657894736842102</v>
      </c>
      <c r="BD78" s="1">
        <f ca="1">SUMIFS(OFFSET(_TradingHistory[約定数量],ROWS(_TradingHistory[])-IF(B78&gt;ROWS(_TradingHistory[]),ROWS(_TradingHistory[]),B78),0,IF(B78&gt;ROWS(_TradingHistory[]),ROWS(_TradingHistory[]),B78),1),OFFSET(_TradingHistory[実現損益],ROWS(_TradingHistory[])-IF(B78&gt;ROWS(_TradingHistory[]),ROWS(_TradingHistory[]),B78),0,IF(B78&gt;ROWS(_TradingHistory[]),ROWS(_TradingHistory[]),B78),1),"&gt;0")</f>
        <v>304</v>
      </c>
      <c r="BE78" s="20">
        <f ca="1">SUMIFS(OFFSET(_TradingHistory[実現損益],ROWS(_TradingHistory[])-IF(B78&gt;ROWS(_TradingHistory[]),ROWS(_TradingHistory[]),B78),0,IF(B78&gt;ROWS(_TradingHistory[]),ROWS(_TradingHistory[]),B78)),OFFSET(_TradingHistory[実現損益],ROWS(_TradingHistory[])-IF(B78&gt;ROWS(_TradingHistory[]),ROWS(_TradingHistory[]),B78),0,IF(B78&gt;ROWS(_TradingHistory[]),ROWS(_TradingHistory[]),B78),1),"&gt;0")</f>
        <v>230</v>
      </c>
      <c r="BF78" s="1">
        <f ca="1">COUNTIFS(OFFSET(_TradingHistory[実現損益],ROWS(_TradingHistory[])-IF(B78&gt;ROWS(_TradingHistory[]),ROWS(_TradingHistory[]),B78),0,IF(B78&gt;ROWS(_TradingHistory[]),ROWS(_TradingHistory[]),B78),1),"&lt;=0")</f>
        <v>1</v>
      </c>
      <c r="BG78" s="22">
        <f t="shared" ca="1" si="120"/>
        <v>-105</v>
      </c>
      <c r="BH78" s="23">
        <f ca="1">SUMIFS(OFFSET(_TradingHistory[約定数量],ROWS(_TradingHistory[])-IF(B78&gt;ROWS(_TradingHistory[]),ROWS(_TradingHistory[]),B78),0,IF(B78&gt;ROWS(_TradingHistory[]),ROWS(_TradingHistory[]),B78),1),OFFSET(_TradingHistory[実現損益],ROWS(_TradingHistory[])-IF(B78&gt;ROWS(_TradingHistory[]),ROWS(_TradingHistory[]),B78),0,IF(B78&gt;ROWS(_TradingHistory[]),ROWS(_TradingHistory[]),B78),1),"&lt;=0")</f>
        <v>2</v>
      </c>
      <c r="BI78" s="37">
        <f ca="1">SUMIFS(OFFSET(_TradingHistory[実現損益],ROWS(_TradingHistory[])-IF(B78&gt;ROWS(_TradingHistory[]),ROWS(_TradingHistory[]),B78),0,IF(B78&gt;ROWS(_TradingHistory[]),ROWS(_TradingHistory[]),B78)),OFFSET(_TradingHistory[実現損益],ROWS(_TradingHistory[])-IF(B78&gt;ROWS(_TradingHistory[]),ROWS(_TradingHistory[]),B78),0,IF(B78&gt;ROWS(_TradingHistory[]),ROWS(_TradingHistory[]),B78),1),"&lt;=0")</f>
        <v>-210</v>
      </c>
      <c r="BJ78" s="35" t="str">
        <f t="shared" si="136"/>
        <v/>
      </c>
      <c r="BK78" s="20" t="str">
        <f t="shared" si="137"/>
        <v/>
      </c>
      <c r="BL78" s="21" t="str">
        <f t="shared" si="138"/>
        <v/>
      </c>
      <c r="BM78" s="23" t="str">
        <f t="shared" si="139"/>
        <v/>
      </c>
      <c r="BN78" s="22" t="str">
        <f t="shared" si="140"/>
        <v/>
      </c>
      <c r="BO78" s="25" t="str">
        <f t="shared" si="141"/>
        <v/>
      </c>
      <c r="BP78" s="20" t="str">
        <f t="shared" si="142"/>
        <v/>
      </c>
      <c r="BQ78" s="23" t="str">
        <f t="shared" si="143"/>
        <v/>
      </c>
      <c r="BR78" s="22" t="str">
        <f t="shared" si="144"/>
        <v/>
      </c>
      <c r="BS78" s="23" t="str">
        <f t="shared" si="145"/>
        <v/>
      </c>
      <c r="BT78" s="20" t="str">
        <f t="shared" si="146"/>
        <v/>
      </c>
    </row>
    <row r="79" spans="1:72" x14ac:dyDescent="0.4">
      <c r="A79" s="2" cm="1">
        <f t="array" ref="A79">IF(ROWS(_TradingHistory[])&gt;B79,INDEX(_TradingHistory[約定日],ROWS(_TradingHistory[])-B79,0),WORKDAY(A78,10))</f>
        <v>46752</v>
      </c>
      <c r="B79">
        <v>7600</v>
      </c>
      <c r="C79" s="17">
        <v>0.95</v>
      </c>
      <c r="D79">
        <v>200</v>
      </c>
      <c r="E79">
        <v>5</v>
      </c>
      <c r="F79">
        <v>5</v>
      </c>
      <c r="G79" s="8">
        <f t="shared" si="121"/>
        <v>1</v>
      </c>
      <c r="H79" s="9">
        <f t="shared" si="89"/>
        <v>90000</v>
      </c>
      <c r="I79" s="10">
        <f t="shared" si="122"/>
        <v>0.95</v>
      </c>
      <c r="J79" s="7">
        <f t="shared" si="123"/>
        <v>95</v>
      </c>
      <c r="K79" s="8">
        <f t="shared" si="90"/>
        <v>5</v>
      </c>
      <c r="L79" s="11">
        <f t="shared" si="97"/>
        <v>19000</v>
      </c>
      <c r="M79" s="12">
        <f t="shared" si="98"/>
        <v>95000</v>
      </c>
      <c r="N79" s="7">
        <f t="shared" si="124"/>
        <v>5</v>
      </c>
      <c r="O79" s="8">
        <f t="shared" si="125"/>
        <v>-5</v>
      </c>
      <c r="P79" s="11">
        <f t="shared" si="99"/>
        <v>1000</v>
      </c>
      <c r="Q79" s="40">
        <f t="shared" si="100"/>
        <v>-5000</v>
      </c>
      <c r="R79" s="41" t="str">
        <f t="shared" ca="1" si="101"/>
        <v/>
      </c>
      <c r="S79" s="12" t="str">
        <f t="shared" ca="1" si="102"/>
        <v/>
      </c>
      <c r="T79" s="13" t="str">
        <f t="shared" ca="1" si="126"/>
        <v/>
      </c>
      <c r="U79" s="7" t="str">
        <f ca="1">IFERROR(COUNTIFS(OFFSET(_TradingHistory[実現損益],ROWS(_TradingHistory[])-IF(B79&gt;ROWS(_TradingHistory[]),ROWS(_TradingHistory[]),B79),0,IF(B79&gt;ROWS(_TradingHistory[]),ROWS(_TradingHistory[]),B79)-B78,1),"&gt;0"),"")</f>
        <v/>
      </c>
      <c r="V79" s="8" t="str">
        <f t="shared" ca="1" si="103"/>
        <v/>
      </c>
      <c r="W79" s="7" t="str">
        <f ca="1">IFERROR(SUMIFS(OFFSET(_TradingHistory[約定数量],ROWS(_TradingHistory[])-IF(B79&gt;ROWS(_TradingHistory[]),ROWS(_TradingHistory[]),B79),0,IF(B79&gt;ROWS(_TradingHistory[]),ROWS(_TradingHistory[]),B79)-B78,1),OFFSET(_TradingHistory[実現損益],ROWS(_TradingHistory[])-IF(B79&gt;ROWS(_TradingHistory[]),ROWS(_TradingHistory[]),B79),0,IF(B79&gt;ROWS(_TradingHistory[]),ROWS(_TradingHistory[]),B79)-B78,1),"&gt;0"),"")</f>
        <v/>
      </c>
      <c r="X79" s="7" t="str">
        <f ca="1">IFERROR(SUMIFS(OFFSET(_TradingHistory[実現損益],ROWS(_TradingHistory[])-IF(B79&gt;ROWS(_TradingHistory[]),ROWS(_TradingHistory[]),B79),0,IF(B79&gt;ROWS(_TradingHistory[]),ROWS(_TradingHistory[]),B79)-B78),OFFSET(_TradingHistory[実現損益],ROWS(_TradingHistory[])-IF(B79&gt;ROWS(_TradingHistory[]),ROWS(_TradingHistory[]),B79),0,IF(B79&gt;ROWS(_TradingHistory[]),ROWS(_TradingHistory[]),B79)-B78,1),"&gt;0"),"")</f>
        <v/>
      </c>
      <c r="Y79" s="14" t="str">
        <f ca="1">IFERROR(COUNTIFS(OFFSET(_TradingHistory[実現損益],ROWS(_TradingHistory[])-IF(B79&gt;ROWS(_TradingHistory[]),ROWS(_TradingHistory[]),B79),0,IF(B79&gt;ROWS(_TradingHistory[]),ROWS(_TradingHistory[]),B79)-B78,1),"&lt;=0"),"")</f>
        <v/>
      </c>
      <c r="Z79" s="8" t="str">
        <f t="shared" ca="1" si="104"/>
        <v/>
      </c>
      <c r="AA79" s="7" t="str">
        <f ca="1">IFERROR(SUMIFS(OFFSET(_TradingHistory[約定数量],ROWS(_TradingHistory[])-IF(B79&gt;ROWS(_TradingHistory[]),ROWS(_TradingHistory[]),B79),0,IF(B79&gt;ROWS(_TradingHistory[]),ROWS(_TradingHistory[]),B79)-B78,1),OFFSET(_TradingHistory[実現損益],ROWS(_TradingHistory[])-IF(B79&gt;ROWS(_TradingHistory[]),ROWS(_TradingHistory[]),B79),0,IF(B79&gt;ROWS(_TradingHistory[]),ROWS(_TradingHistory[]),B79)-B78,1),"&lt;=0"),"")</f>
        <v/>
      </c>
      <c r="AB79" s="42" t="str">
        <f ca="1">IFERROR(SUMIFS(OFFSET(_TradingHistory[実現損益],ROWS(_TradingHistory[])-IF(B79&gt;ROWS(_TradingHistory[]),ROWS(_TradingHistory[]),B79),0,IF(B79&gt;ROWS(_TradingHistory[]),ROWS(_TradingHistory[]),B79)-B78),OFFSET(_TradingHistory[実現損益],ROWS(_TradingHistory[])-IF(B79&gt;ROWS(_TradingHistory[]),ROWS(_TradingHistory[]),B79),0,IF(B79&gt;ROWS(_TradingHistory[]),ROWS(_TradingHistory[]),B79)-B78,1),"&lt;=0"),"")</f>
        <v/>
      </c>
      <c r="AC79" s="41" t="str">
        <f t="shared" ca="1" si="105"/>
        <v/>
      </c>
      <c r="AD79" s="9" t="str">
        <f t="shared" ca="1" si="106"/>
        <v/>
      </c>
      <c r="AE79" s="16" t="str">
        <f t="shared" ca="1" si="107"/>
        <v/>
      </c>
      <c r="AF79" s="7" t="str">
        <f t="shared" ca="1" si="108"/>
        <v/>
      </c>
      <c r="AG79" s="8" t="str">
        <f t="shared" ca="1" si="109"/>
        <v/>
      </c>
      <c r="AH79" s="15" t="str">
        <f t="shared" ca="1" si="110"/>
        <v/>
      </c>
      <c r="AI79" s="9" t="str">
        <f t="shared" ca="1" si="111"/>
        <v/>
      </c>
      <c r="AJ79" s="7" t="str">
        <f t="shared" ca="1" si="112"/>
        <v/>
      </c>
      <c r="AK79" s="8" t="str">
        <f t="shared" ca="1" si="113"/>
        <v/>
      </c>
      <c r="AL79" s="15" t="str">
        <f t="shared" ca="1" si="114"/>
        <v/>
      </c>
      <c r="AM79" s="31" t="str">
        <f t="shared" ca="1" si="115"/>
        <v/>
      </c>
      <c r="AN79" s="32">
        <f t="shared" ca="1" si="127"/>
        <v>0.94876023427165568</v>
      </c>
      <c r="AO79" s="24">
        <f t="shared" ca="1" si="129"/>
        <v>90020</v>
      </c>
      <c r="AP79" s="21">
        <f t="shared" ca="1" si="116"/>
        <v>1.3157894736842105E-2</v>
      </c>
      <c r="AQ79" s="25">
        <f t="shared" ca="1" si="130"/>
        <v>100</v>
      </c>
      <c r="AR79" s="22">
        <f t="shared" ca="1" si="91"/>
        <v>4.9331744716121015</v>
      </c>
      <c r="AS79" s="25">
        <f t="shared" ca="1" si="131"/>
        <v>19304</v>
      </c>
      <c r="AT79" s="24">
        <f t="shared" ca="1" si="132"/>
        <v>95230</v>
      </c>
      <c r="AU79" s="25">
        <f t="shared" ca="1" si="133"/>
        <v>6</v>
      </c>
      <c r="AV79" s="22">
        <f t="shared" ca="1" si="128"/>
        <v>-5.1996007984031936</v>
      </c>
      <c r="AW79" s="25">
        <f t="shared" ca="1" si="134"/>
        <v>1002</v>
      </c>
      <c r="AX79" s="36">
        <f t="shared" ca="1" si="135"/>
        <v>-5210</v>
      </c>
      <c r="AY79" s="35" t="str">
        <f>IF(B79&lt;サマリー!$B$33+100,-BC79/BG79,"")</f>
        <v/>
      </c>
      <c r="AZ79" s="20">
        <f t="shared" ca="1" si="117"/>
        <v>20</v>
      </c>
      <c r="BA79" s="21">
        <f t="shared" ca="1" si="118"/>
        <v>0.83333333333333337</v>
      </c>
      <c r="BB79" s="1">
        <f ca="1">COUNTIFS(OFFSET(_TradingHistory[実現損益],ROWS(_TradingHistory[])-IF(B79&gt;ROWS(_TradingHistory[]),ROWS(_TradingHistory[]),B79),0,IF(B79&gt;ROWS(_TradingHistory[]),ROWS(_TradingHistory[]),B79),1),"&gt;0")</f>
        <v>5</v>
      </c>
      <c r="BC79" s="22">
        <f t="shared" ca="1" si="119"/>
        <v>0.75657894736842102</v>
      </c>
      <c r="BD79" s="1">
        <f ca="1">SUMIFS(OFFSET(_TradingHistory[約定数量],ROWS(_TradingHistory[])-IF(B79&gt;ROWS(_TradingHistory[]),ROWS(_TradingHistory[]),B79),0,IF(B79&gt;ROWS(_TradingHistory[]),ROWS(_TradingHistory[]),B79),1),OFFSET(_TradingHistory[実現損益],ROWS(_TradingHistory[])-IF(B79&gt;ROWS(_TradingHistory[]),ROWS(_TradingHistory[]),B79),0,IF(B79&gt;ROWS(_TradingHistory[]),ROWS(_TradingHistory[]),B79),1),"&gt;0")</f>
        <v>304</v>
      </c>
      <c r="BE79" s="20">
        <f ca="1">SUMIFS(OFFSET(_TradingHistory[実現損益],ROWS(_TradingHistory[])-IF(B79&gt;ROWS(_TradingHistory[]),ROWS(_TradingHistory[]),B79),0,IF(B79&gt;ROWS(_TradingHistory[]),ROWS(_TradingHistory[]),B79)),OFFSET(_TradingHistory[実現損益],ROWS(_TradingHistory[])-IF(B79&gt;ROWS(_TradingHistory[]),ROWS(_TradingHistory[]),B79),0,IF(B79&gt;ROWS(_TradingHistory[]),ROWS(_TradingHistory[]),B79),1),"&gt;0")</f>
        <v>230</v>
      </c>
      <c r="BF79" s="1">
        <f ca="1">COUNTIFS(OFFSET(_TradingHistory[実現損益],ROWS(_TradingHistory[])-IF(B79&gt;ROWS(_TradingHistory[]),ROWS(_TradingHistory[]),B79),0,IF(B79&gt;ROWS(_TradingHistory[]),ROWS(_TradingHistory[]),B79),1),"&lt;=0")</f>
        <v>1</v>
      </c>
      <c r="BG79" s="22">
        <f t="shared" ca="1" si="120"/>
        <v>-105</v>
      </c>
      <c r="BH79" s="23">
        <f ca="1">SUMIFS(OFFSET(_TradingHistory[約定数量],ROWS(_TradingHistory[])-IF(B79&gt;ROWS(_TradingHistory[]),ROWS(_TradingHistory[]),B79),0,IF(B79&gt;ROWS(_TradingHistory[]),ROWS(_TradingHistory[]),B79),1),OFFSET(_TradingHistory[実現損益],ROWS(_TradingHistory[])-IF(B79&gt;ROWS(_TradingHistory[]),ROWS(_TradingHistory[]),B79),0,IF(B79&gt;ROWS(_TradingHistory[]),ROWS(_TradingHistory[]),B79),1),"&lt;=0")</f>
        <v>2</v>
      </c>
      <c r="BI79" s="37">
        <f ca="1">SUMIFS(OFFSET(_TradingHistory[実現損益],ROWS(_TradingHistory[])-IF(B79&gt;ROWS(_TradingHistory[]),ROWS(_TradingHistory[]),B79),0,IF(B79&gt;ROWS(_TradingHistory[]),ROWS(_TradingHistory[]),B79)),OFFSET(_TradingHistory[実現損益],ROWS(_TradingHistory[])-IF(B79&gt;ROWS(_TradingHistory[]),ROWS(_TradingHistory[]),B79),0,IF(B79&gt;ROWS(_TradingHistory[]),ROWS(_TradingHistory[]),B79),1),"&lt;=0")</f>
        <v>-210</v>
      </c>
      <c r="BJ79" s="35" t="str">
        <f t="shared" si="136"/>
        <v/>
      </c>
      <c r="BK79" s="20" t="str">
        <f t="shared" si="137"/>
        <v/>
      </c>
      <c r="BL79" s="21" t="str">
        <f t="shared" si="138"/>
        <v/>
      </c>
      <c r="BM79" s="23" t="str">
        <f t="shared" si="139"/>
        <v/>
      </c>
      <c r="BN79" s="22" t="str">
        <f t="shared" si="140"/>
        <v/>
      </c>
      <c r="BO79" s="25" t="str">
        <f t="shared" si="141"/>
        <v/>
      </c>
      <c r="BP79" s="20" t="str">
        <f t="shared" si="142"/>
        <v/>
      </c>
      <c r="BQ79" s="23" t="str">
        <f t="shared" si="143"/>
        <v/>
      </c>
      <c r="BR79" s="22" t="str">
        <f t="shared" si="144"/>
        <v/>
      </c>
      <c r="BS79" s="23" t="str">
        <f t="shared" si="145"/>
        <v/>
      </c>
      <c r="BT79" s="20" t="str">
        <f t="shared" si="146"/>
        <v/>
      </c>
    </row>
    <row r="80" spans="1:72" x14ac:dyDescent="0.4">
      <c r="A80" s="2" cm="1">
        <f t="array" ref="A80">IF(ROWS(_TradingHistory[])&gt;B80,INDEX(_TradingHistory[約定日],ROWS(_TradingHistory[])-B80,0),WORKDAY(A79,10))</f>
        <v>46766</v>
      </c>
      <c r="B80">
        <v>7700</v>
      </c>
      <c r="C80" s="17">
        <v>0.95</v>
      </c>
      <c r="D80">
        <v>200</v>
      </c>
      <c r="E80">
        <v>5</v>
      </c>
      <c r="F80">
        <v>5</v>
      </c>
      <c r="G80" s="8">
        <f t="shared" si="121"/>
        <v>1</v>
      </c>
      <c r="H80" s="9">
        <f t="shared" si="89"/>
        <v>90000</v>
      </c>
      <c r="I80" s="10">
        <f t="shared" si="122"/>
        <v>0.95</v>
      </c>
      <c r="J80" s="7">
        <f t="shared" si="123"/>
        <v>95</v>
      </c>
      <c r="K80" s="8">
        <f t="shared" si="90"/>
        <v>5</v>
      </c>
      <c r="L80" s="11">
        <f t="shared" si="97"/>
        <v>19000</v>
      </c>
      <c r="M80" s="12">
        <f t="shared" si="98"/>
        <v>95000</v>
      </c>
      <c r="N80" s="7">
        <f t="shared" si="124"/>
        <v>5</v>
      </c>
      <c r="O80" s="8">
        <f t="shared" si="125"/>
        <v>-5</v>
      </c>
      <c r="P80" s="11">
        <f t="shared" si="99"/>
        <v>1000</v>
      </c>
      <c r="Q80" s="40">
        <f t="shared" si="100"/>
        <v>-5000</v>
      </c>
      <c r="R80" s="41" t="str">
        <f t="shared" ca="1" si="101"/>
        <v/>
      </c>
      <c r="S80" s="12" t="str">
        <f t="shared" ca="1" si="102"/>
        <v/>
      </c>
      <c r="T80" s="13" t="str">
        <f t="shared" ca="1" si="126"/>
        <v/>
      </c>
      <c r="U80" s="7" t="str">
        <f ca="1">IFERROR(COUNTIFS(OFFSET(_TradingHistory[実現損益],ROWS(_TradingHistory[])-IF(B80&gt;ROWS(_TradingHistory[]),ROWS(_TradingHistory[]),B80),0,IF(B80&gt;ROWS(_TradingHistory[]),ROWS(_TradingHistory[]),B80)-B79,1),"&gt;0"),"")</f>
        <v/>
      </c>
      <c r="V80" s="8" t="str">
        <f t="shared" ca="1" si="103"/>
        <v/>
      </c>
      <c r="W80" s="7" t="str">
        <f ca="1">IFERROR(SUMIFS(OFFSET(_TradingHistory[約定数量],ROWS(_TradingHistory[])-IF(B80&gt;ROWS(_TradingHistory[]),ROWS(_TradingHistory[]),B80),0,IF(B80&gt;ROWS(_TradingHistory[]),ROWS(_TradingHistory[]),B80)-B79,1),OFFSET(_TradingHistory[実現損益],ROWS(_TradingHistory[])-IF(B80&gt;ROWS(_TradingHistory[]),ROWS(_TradingHistory[]),B80),0,IF(B80&gt;ROWS(_TradingHistory[]),ROWS(_TradingHistory[]),B80)-B79,1),"&gt;0"),"")</f>
        <v/>
      </c>
      <c r="X80" s="7" t="str">
        <f ca="1">IFERROR(SUMIFS(OFFSET(_TradingHistory[実現損益],ROWS(_TradingHistory[])-IF(B80&gt;ROWS(_TradingHistory[]),ROWS(_TradingHistory[]),B80),0,IF(B80&gt;ROWS(_TradingHistory[]),ROWS(_TradingHistory[]),B80)-B79),OFFSET(_TradingHistory[実現損益],ROWS(_TradingHistory[])-IF(B80&gt;ROWS(_TradingHistory[]),ROWS(_TradingHistory[]),B80),0,IF(B80&gt;ROWS(_TradingHistory[]),ROWS(_TradingHistory[]),B80)-B79,1),"&gt;0"),"")</f>
        <v/>
      </c>
      <c r="Y80" s="14" t="str">
        <f ca="1">IFERROR(COUNTIFS(OFFSET(_TradingHistory[実現損益],ROWS(_TradingHistory[])-IF(B80&gt;ROWS(_TradingHistory[]),ROWS(_TradingHistory[]),B80),0,IF(B80&gt;ROWS(_TradingHistory[]),ROWS(_TradingHistory[]),B80)-B79,1),"&lt;=0"),"")</f>
        <v/>
      </c>
      <c r="Z80" s="8" t="str">
        <f t="shared" ca="1" si="104"/>
        <v/>
      </c>
      <c r="AA80" s="7" t="str">
        <f ca="1">IFERROR(SUMIFS(OFFSET(_TradingHistory[約定数量],ROWS(_TradingHistory[])-IF(B80&gt;ROWS(_TradingHistory[]),ROWS(_TradingHistory[]),B80),0,IF(B80&gt;ROWS(_TradingHistory[]),ROWS(_TradingHistory[]),B80)-B79,1),OFFSET(_TradingHistory[実現損益],ROWS(_TradingHistory[])-IF(B80&gt;ROWS(_TradingHistory[]),ROWS(_TradingHistory[]),B80),0,IF(B80&gt;ROWS(_TradingHistory[]),ROWS(_TradingHistory[]),B80)-B79,1),"&lt;=0"),"")</f>
        <v/>
      </c>
      <c r="AB80" s="42" t="str">
        <f ca="1">IFERROR(SUMIFS(OFFSET(_TradingHistory[実現損益],ROWS(_TradingHistory[])-IF(B80&gt;ROWS(_TradingHistory[]),ROWS(_TradingHistory[]),B80),0,IF(B80&gt;ROWS(_TradingHistory[]),ROWS(_TradingHistory[]),B80)-B79),OFFSET(_TradingHistory[実現損益],ROWS(_TradingHistory[])-IF(B80&gt;ROWS(_TradingHistory[]),ROWS(_TradingHistory[]),B80),0,IF(B80&gt;ROWS(_TradingHistory[]),ROWS(_TradingHistory[]),B80)-B79,1),"&lt;=0"),"")</f>
        <v/>
      </c>
      <c r="AC80" s="41" t="str">
        <f t="shared" ca="1" si="105"/>
        <v/>
      </c>
      <c r="AD80" s="9" t="str">
        <f t="shared" ca="1" si="106"/>
        <v/>
      </c>
      <c r="AE80" s="16" t="str">
        <f t="shared" ca="1" si="107"/>
        <v/>
      </c>
      <c r="AF80" s="7" t="str">
        <f t="shared" ca="1" si="108"/>
        <v/>
      </c>
      <c r="AG80" s="8" t="str">
        <f t="shared" ca="1" si="109"/>
        <v/>
      </c>
      <c r="AH80" s="15" t="str">
        <f t="shared" ca="1" si="110"/>
        <v/>
      </c>
      <c r="AI80" s="9" t="str">
        <f t="shared" ca="1" si="111"/>
        <v/>
      </c>
      <c r="AJ80" s="7" t="str">
        <f t="shared" ca="1" si="112"/>
        <v/>
      </c>
      <c r="AK80" s="8" t="str">
        <f t="shared" ca="1" si="113"/>
        <v/>
      </c>
      <c r="AL80" s="15" t="str">
        <f t="shared" ca="1" si="114"/>
        <v/>
      </c>
      <c r="AM80" s="31" t="str">
        <f t="shared" ca="1" si="115"/>
        <v/>
      </c>
      <c r="AN80" s="32">
        <f t="shared" ca="1" si="127"/>
        <v>0.94876023427165568</v>
      </c>
      <c r="AO80" s="24">
        <f t="shared" ca="1" si="129"/>
        <v>90020</v>
      </c>
      <c r="AP80" s="21">
        <f t="shared" ca="1" si="116"/>
        <v>1.2987012987012988E-2</v>
      </c>
      <c r="AQ80" s="25">
        <f t="shared" ca="1" si="130"/>
        <v>100</v>
      </c>
      <c r="AR80" s="22">
        <f t="shared" ca="1" si="91"/>
        <v>4.9331744716121015</v>
      </c>
      <c r="AS80" s="25">
        <f t="shared" ca="1" si="131"/>
        <v>19304</v>
      </c>
      <c r="AT80" s="24">
        <f t="shared" ca="1" si="132"/>
        <v>95230</v>
      </c>
      <c r="AU80" s="25">
        <f t="shared" ca="1" si="133"/>
        <v>6</v>
      </c>
      <c r="AV80" s="22">
        <f t="shared" ca="1" si="128"/>
        <v>-5.1996007984031936</v>
      </c>
      <c r="AW80" s="25">
        <f t="shared" ca="1" si="134"/>
        <v>1002</v>
      </c>
      <c r="AX80" s="36">
        <f t="shared" ca="1" si="135"/>
        <v>-5210</v>
      </c>
      <c r="AY80" s="35" t="str">
        <f>IF(B80&lt;サマリー!$B$33+100,-BC80/BG80,"")</f>
        <v/>
      </c>
      <c r="AZ80" s="20">
        <f t="shared" ca="1" si="117"/>
        <v>20</v>
      </c>
      <c r="BA80" s="21">
        <f t="shared" ca="1" si="118"/>
        <v>0.83333333333333337</v>
      </c>
      <c r="BB80" s="1">
        <f ca="1">COUNTIFS(OFFSET(_TradingHistory[実現損益],ROWS(_TradingHistory[])-IF(B80&gt;ROWS(_TradingHistory[]),ROWS(_TradingHistory[]),B80),0,IF(B80&gt;ROWS(_TradingHistory[]),ROWS(_TradingHistory[]),B80),1),"&gt;0")</f>
        <v>5</v>
      </c>
      <c r="BC80" s="22">
        <f t="shared" ca="1" si="119"/>
        <v>0.75657894736842102</v>
      </c>
      <c r="BD80" s="1">
        <f ca="1">SUMIFS(OFFSET(_TradingHistory[約定数量],ROWS(_TradingHistory[])-IF(B80&gt;ROWS(_TradingHistory[]),ROWS(_TradingHistory[]),B80),0,IF(B80&gt;ROWS(_TradingHistory[]),ROWS(_TradingHistory[]),B80),1),OFFSET(_TradingHistory[実現損益],ROWS(_TradingHistory[])-IF(B80&gt;ROWS(_TradingHistory[]),ROWS(_TradingHistory[]),B80),0,IF(B80&gt;ROWS(_TradingHistory[]),ROWS(_TradingHistory[]),B80),1),"&gt;0")</f>
        <v>304</v>
      </c>
      <c r="BE80" s="20">
        <f ca="1">SUMIFS(OFFSET(_TradingHistory[実現損益],ROWS(_TradingHistory[])-IF(B80&gt;ROWS(_TradingHistory[]),ROWS(_TradingHistory[]),B80),0,IF(B80&gt;ROWS(_TradingHistory[]),ROWS(_TradingHistory[]),B80)),OFFSET(_TradingHistory[実現損益],ROWS(_TradingHistory[])-IF(B80&gt;ROWS(_TradingHistory[]),ROWS(_TradingHistory[]),B80),0,IF(B80&gt;ROWS(_TradingHistory[]),ROWS(_TradingHistory[]),B80),1),"&gt;0")</f>
        <v>230</v>
      </c>
      <c r="BF80" s="1">
        <f ca="1">COUNTIFS(OFFSET(_TradingHistory[実現損益],ROWS(_TradingHistory[])-IF(B80&gt;ROWS(_TradingHistory[]),ROWS(_TradingHistory[]),B80),0,IF(B80&gt;ROWS(_TradingHistory[]),ROWS(_TradingHistory[]),B80),1),"&lt;=0")</f>
        <v>1</v>
      </c>
      <c r="BG80" s="22">
        <f t="shared" ca="1" si="120"/>
        <v>-105</v>
      </c>
      <c r="BH80" s="23">
        <f ca="1">SUMIFS(OFFSET(_TradingHistory[約定数量],ROWS(_TradingHistory[])-IF(B80&gt;ROWS(_TradingHistory[]),ROWS(_TradingHistory[]),B80),0,IF(B80&gt;ROWS(_TradingHistory[]),ROWS(_TradingHistory[]),B80),1),OFFSET(_TradingHistory[実現損益],ROWS(_TradingHistory[])-IF(B80&gt;ROWS(_TradingHistory[]),ROWS(_TradingHistory[]),B80),0,IF(B80&gt;ROWS(_TradingHistory[]),ROWS(_TradingHistory[]),B80),1),"&lt;=0")</f>
        <v>2</v>
      </c>
      <c r="BI80" s="37">
        <f ca="1">SUMIFS(OFFSET(_TradingHistory[実現損益],ROWS(_TradingHistory[])-IF(B80&gt;ROWS(_TradingHistory[]),ROWS(_TradingHistory[]),B80),0,IF(B80&gt;ROWS(_TradingHistory[]),ROWS(_TradingHistory[]),B80)),OFFSET(_TradingHistory[実現損益],ROWS(_TradingHistory[])-IF(B80&gt;ROWS(_TradingHistory[]),ROWS(_TradingHistory[]),B80),0,IF(B80&gt;ROWS(_TradingHistory[]),ROWS(_TradingHistory[]),B80),1),"&lt;=0")</f>
        <v>-210</v>
      </c>
      <c r="BJ80" s="35" t="str">
        <f t="shared" si="136"/>
        <v/>
      </c>
      <c r="BK80" s="20" t="str">
        <f t="shared" si="137"/>
        <v/>
      </c>
      <c r="BL80" s="21" t="str">
        <f t="shared" si="138"/>
        <v/>
      </c>
      <c r="BM80" s="23" t="str">
        <f t="shared" si="139"/>
        <v/>
      </c>
      <c r="BN80" s="22" t="str">
        <f t="shared" si="140"/>
        <v/>
      </c>
      <c r="BO80" s="25" t="str">
        <f t="shared" si="141"/>
        <v/>
      </c>
      <c r="BP80" s="20" t="str">
        <f t="shared" si="142"/>
        <v/>
      </c>
      <c r="BQ80" s="23" t="str">
        <f t="shared" si="143"/>
        <v/>
      </c>
      <c r="BR80" s="22" t="str">
        <f t="shared" si="144"/>
        <v/>
      </c>
      <c r="BS80" s="23" t="str">
        <f t="shared" si="145"/>
        <v/>
      </c>
      <c r="BT80" s="20" t="str">
        <f t="shared" si="146"/>
        <v/>
      </c>
    </row>
    <row r="81" spans="1:72" x14ac:dyDescent="0.4">
      <c r="A81" s="2" cm="1">
        <f t="array" ref="A81">IF(ROWS(_TradingHistory[])&gt;B81,INDEX(_TradingHistory[約定日],ROWS(_TradingHistory[])-B81,0),WORKDAY(A80,10))</f>
        <v>46780</v>
      </c>
      <c r="B81">
        <v>7800</v>
      </c>
      <c r="C81" s="17">
        <v>0.95</v>
      </c>
      <c r="D81">
        <v>200</v>
      </c>
      <c r="E81">
        <v>5</v>
      </c>
      <c r="F81">
        <v>5</v>
      </c>
      <c r="G81" s="8">
        <f t="shared" si="121"/>
        <v>1</v>
      </c>
      <c r="H81" s="9">
        <f t="shared" si="89"/>
        <v>90000</v>
      </c>
      <c r="I81" s="10">
        <f t="shared" si="122"/>
        <v>0.95</v>
      </c>
      <c r="J81" s="7">
        <f t="shared" si="123"/>
        <v>95</v>
      </c>
      <c r="K81" s="8">
        <f t="shared" si="90"/>
        <v>5</v>
      </c>
      <c r="L81" s="11">
        <f t="shared" si="97"/>
        <v>19000</v>
      </c>
      <c r="M81" s="12">
        <f t="shared" si="98"/>
        <v>95000</v>
      </c>
      <c r="N81" s="7">
        <f t="shared" si="124"/>
        <v>5</v>
      </c>
      <c r="O81" s="8">
        <f t="shared" si="125"/>
        <v>-5</v>
      </c>
      <c r="P81" s="11">
        <f t="shared" si="99"/>
        <v>1000</v>
      </c>
      <c r="Q81" s="40">
        <f t="shared" si="100"/>
        <v>-5000</v>
      </c>
      <c r="R81" s="41" t="str">
        <f t="shared" ca="1" si="101"/>
        <v/>
      </c>
      <c r="S81" s="12" t="str">
        <f t="shared" ca="1" si="102"/>
        <v/>
      </c>
      <c r="T81" s="13" t="str">
        <f t="shared" ca="1" si="126"/>
        <v/>
      </c>
      <c r="U81" s="7" t="str">
        <f ca="1">IFERROR(COUNTIFS(OFFSET(_TradingHistory[実現損益],ROWS(_TradingHistory[])-IF(B81&gt;ROWS(_TradingHistory[]),ROWS(_TradingHistory[]),B81),0,IF(B81&gt;ROWS(_TradingHistory[]),ROWS(_TradingHistory[]),B81)-B80,1),"&gt;0"),"")</f>
        <v/>
      </c>
      <c r="V81" s="8" t="str">
        <f t="shared" ca="1" si="103"/>
        <v/>
      </c>
      <c r="W81" s="7" t="str">
        <f ca="1">IFERROR(SUMIFS(OFFSET(_TradingHistory[約定数量],ROWS(_TradingHistory[])-IF(B81&gt;ROWS(_TradingHistory[]),ROWS(_TradingHistory[]),B81),0,IF(B81&gt;ROWS(_TradingHistory[]),ROWS(_TradingHistory[]),B81)-B80,1),OFFSET(_TradingHistory[実現損益],ROWS(_TradingHistory[])-IF(B81&gt;ROWS(_TradingHistory[]),ROWS(_TradingHistory[]),B81),0,IF(B81&gt;ROWS(_TradingHistory[]),ROWS(_TradingHistory[]),B81)-B80,1),"&gt;0"),"")</f>
        <v/>
      </c>
      <c r="X81" s="7" t="str">
        <f ca="1">IFERROR(SUMIFS(OFFSET(_TradingHistory[実現損益],ROWS(_TradingHistory[])-IF(B81&gt;ROWS(_TradingHistory[]),ROWS(_TradingHistory[]),B81),0,IF(B81&gt;ROWS(_TradingHistory[]),ROWS(_TradingHistory[]),B81)-B80),OFFSET(_TradingHistory[実現損益],ROWS(_TradingHistory[])-IF(B81&gt;ROWS(_TradingHistory[]),ROWS(_TradingHistory[]),B81),0,IF(B81&gt;ROWS(_TradingHistory[]),ROWS(_TradingHistory[]),B81)-B80,1),"&gt;0"),"")</f>
        <v/>
      </c>
      <c r="Y81" s="14" t="str">
        <f ca="1">IFERROR(COUNTIFS(OFFSET(_TradingHistory[実現損益],ROWS(_TradingHistory[])-IF(B81&gt;ROWS(_TradingHistory[]),ROWS(_TradingHistory[]),B81),0,IF(B81&gt;ROWS(_TradingHistory[]),ROWS(_TradingHistory[]),B81)-B80,1),"&lt;=0"),"")</f>
        <v/>
      </c>
      <c r="Z81" s="8" t="str">
        <f t="shared" ca="1" si="104"/>
        <v/>
      </c>
      <c r="AA81" s="7" t="str">
        <f ca="1">IFERROR(SUMIFS(OFFSET(_TradingHistory[約定数量],ROWS(_TradingHistory[])-IF(B81&gt;ROWS(_TradingHistory[]),ROWS(_TradingHistory[]),B81),0,IF(B81&gt;ROWS(_TradingHistory[]),ROWS(_TradingHistory[]),B81)-B80,1),OFFSET(_TradingHistory[実現損益],ROWS(_TradingHistory[])-IF(B81&gt;ROWS(_TradingHistory[]),ROWS(_TradingHistory[]),B81),0,IF(B81&gt;ROWS(_TradingHistory[]),ROWS(_TradingHistory[]),B81)-B80,1),"&lt;=0"),"")</f>
        <v/>
      </c>
      <c r="AB81" s="42" t="str">
        <f ca="1">IFERROR(SUMIFS(OFFSET(_TradingHistory[実現損益],ROWS(_TradingHistory[])-IF(B81&gt;ROWS(_TradingHistory[]),ROWS(_TradingHistory[]),B81),0,IF(B81&gt;ROWS(_TradingHistory[]),ROWS(_TradingHistory[]),B81)-B80),OFFSET(_TradingHistory[実現損益],ROWS(_TradingHistory[])-IF(B81&gt;ROWS(_TradingHistory[]),ROWS(_TradingHistory[]),B81),0,IF(B81&gt;ROWS(_TradingHistory[]),ROWS(_TradingHistory[]),B81)-B80,1),"&lt;=0"),"")</f>
        <v/>
      </c>
      <c r="AC81" s="41" t="str">
        <f t="shared" ca="1" si="105"/>
        <v/>
      </c>
      <c r="AD81" s="9" t="str">
        <f t="shared" ca="1" si="106"/>
        <v/>
      </c>
      <c r="AE81" s="16" t="str">
        <f t="shared" ca="1" si="107"/>
        <v/>
      </c>
      <c r="AF81" s="7" t="str">
        <f t="shared" ca="1" si="108"/>
        <v/>
      </c>
      <c r="AG81" s="8" t="str">
        <f t="shared" ca="1" si="109"/>
        <v/>
      </c>
      <c r="AH81" s="15" t="str">
        <f t="shared" ca="1" si="110"/>
        <v/>
      </c>
      <c r="AI81" s="9" t="str">
        <f t="shared" ca="1" si="111"/>
        <v/>
      </c>
      <c r="AJ81" s="7" t="str">
        <f t="shared" ca="1" si="112"/>
        <v/>
      </c>
      <c r="AK81" s="8" t="str">
        <f t="shared" ca="1" si="113"/>
        <v/>
      </c>
      <c r="AL81" s="15" t="str">
        <f t="shared" ca="1" si="114"/>
        <v/>
      </c>
      <c r="AM81" s="31" t="str">
        <f t="shared" ca="1" si="115"/>
        <v/>
      </c>
      <c r="AN81" s="32">
        <f t="shared" ca="1" si="127"/>
        <v>0.94876023427165568</v>
      </c>
      <c r="AO81" s="24">
        <f t="shared" ca="1" si="129"/>
        <v>90020</v>
      </c>
      <c r="AP81" s="21">
        <f t="shared" ca="1" si="116"/>
        <v>1.282051282051282E-2</v>
      </c>
      <c r="AQ81" s="25">
        <f t="shared" ca="1" si="130"/>
        <v>100</v>
      </c>
      <c r="AR81" s="22">
        <f t="shared" ca="1" si="91"/>
        <v>4.9331744716121015</v>
      </c>
      <c r="AS81" s="25">
        <f t="shared" ca="1" si="131"/>
        <v>19304</v>
      </c>
      <c r="AT81" s="24">
        <f t="shared" ca="1" si="132"/>
        <v>95230</v>
      </c>
      <c r="AU81" s="25">
        <f t="shared" ca="1" si="133"/>
        <v>6</v>
      </c>
      <c r="AV81" s="22">
        <f t="shared" ca="1" si="128"/>
        <v>-5.1996007984031936</v>
      </c>
      <c r="AW81" s="25">
        <f t="shared" ca="1" si="134"/>
        <v>1002</v>
      </c>
      <c r="AX81" s="36">
        <f t="shared" ca="1" si="135"/>
        <v>-5210</v>
      </c>
      <c r="AY81" s="35" t="str">
        <f>IF(B81&lt;サマリー!$B$33+100,-BC81/BG81,"")</f>
        <v/>
      </c>
      <c r="AZ81" s="20">
        <f t="shared" ca="1" si="117"/>
        <v>20</v>
      </c>
      <c r="BA81" s="21">
        <f t="shared" ca="1" si="118"/>
        <v>0.83333333333333337</v>
      </c>
      <c r="BB81" s="1">
        <f ca="1">COUNTIFS(OFFSET(_TradingHistory[実現損益],ROWS(_TradingHistory[])-IF(B81&gt;ROWS(_TradingHistory[]),ROWS(_TradingHistory[]),B81),0,IF(B81&gt;ROWS(_TradingHistory[]),ROWS(_TradingHistory[]),B81),1),"&gt;0")</f>
        <v>5</v>
      </c>
      <c r="BC81" s="22">
        <f t="shared" ca="1" si="119"/>
        <v>0.75657894736842102</v>
      </c>
      <c r="BD81" s="1">
        <f ca="1">SUMIFS(OFFSET(_TradingHistory[約定数量],ROWS(_TradingHistory[])-IF(B81&gt;ROWS(_TradingHistory[]),ROWS(_TradingHistory[]),B81),0,IF(B81&gt;ROWS(_TradingHistory[]),ROWS(_TradingHistory[]),B81),1),OFFSET(_TradingHistory[実現損益],ROWS(_TradingHistory[])-IF(B81&gt;ROWS(_TradingHistory[]),ROWS(_TradingHistory[]),B81),0,IF(B81&gt;ROWS(_TradingHistory[]),ROWS(_TradingHistory[]),B81),1),"&gt;0")</f>
        <v>304</v>
      </c>
      <c r="BE81" s="20">
        <f ca="1">SUMIFS(OFFSET(_TradingHistory[実現損益],ROWS(_TradingHistory[])-IF(B81&gt;ROWS(_TradingHistory[]),ROWS(_TradingHistory[]),B81),0,IF(B81&gt;ROWS(_TradingHistory[]),ROWS(_TradingHistory[]),B81)),OFFSET(_TradingHistory[実現損益],ROWS(_TradingHistory[])-IF(B81&gt;ROWS(_TradingHistory[]),ROWS(_TradingHistory[]),B81),0,IF(B81&gt;ROWS(_TradingHistory[]),ROWS(_TradingHistory[]),B81),1),"&gt;0")</f>
        <v>230</v>
      </c>
      <c r="BF81" s="1">
        <f ca="1">COUNTIFS(OFFSET(_TradingHistory[実現損益],ROWS(_TradingHistory[])-IF(B81&gt;ROWS(_TradingHistory[]),ROWS(_TradingHistory[]),B81),0,IF(B81&gt;ROWS(_TradingHistory[]),ROWS(_TradingHistory[]),B81),1),"&lt;=0")</f>
        <v>1</v>
      </c>
      <c r="BG81" s="22">
        <f t="shared" ca="1" si="120"/>
        <v>-105</v>
      </c>
      <c r="BH81" s="23">
        <f ca="1">SUMIFS(OFFSET(_TradingHistory[約定数量],ROWS(_TradingHistory[])-IF(B81&gt;ROWS(_TradingHistory[]),ROWS(_TradingHistory[]),B81),0,IF(B81&gt;ROWS(_TradingHistory[]),ROWS(_TradingHistory[]),B81),1),OFFSET(_TradingHistory[実現損益],ROWS(_TradingHistory[])-IF(B81&gt;ROWS(_TradingHistory[]),ROWS(_TradingHistory[]),B81),0,IF(B81&gt;ROWS(_TradingHistory[]),ROWS(_TradingHistory[]),B81),1),"&lt;=0")</f>
        <v>2</v>
      </c>
      <c r="BI81" s="37">
        <f ca="1">SUMIFS(OFFSET(_TradingHistory[実現損益],ROWS(_TradingHistory[])-IF(B81&gt;ROWS(_TradingHistory[]),ROWS(_TradingHistory[]),B81),0,IF(B81&gt;ROWS(_TradingHistory[]),ROWS(_TradingHistory[]),B81)),OFFSET(_TradingHistory[実現損益],ROWS(_TradingHistory[])-IF(B81&gt;ROWS(_TradingHistory[]),ROWS(_TradingHistory[]),B81),0,IF(B81&gt;ROWS(_TradingHistory[]),ROWS(_TradingHistory[]),B81),1),"&lt;=0")</f>
        <v>-210</v>
      </c>
      <c r="BJ81" s="35" t="str">
        <f t="shared" si="136"/>
        <v/>
      </c>
      <c r="BK81" s="20" t="str">
        <f t="shared" si="137"/>
        <v/>
      </c>
      <c r="BL81" s="21" t="str">
        <f t="shared" si="138"/>
        <v/>
      </c>
      <c r="BM81" s="23" t="str">
        <f t="shared" si="139"/>
        <v/>
      </c>
      <c r="BN81" s="22" t="str">
        <f t="shared" si="140"/>
        <v/>
      </c>
      <c r="BO81" s="25" t="str">
        <f t="shared" si="141"/>
        <v/>
      </c>
      <c r="BP81" s="20" t="str">
        <f t="shared" si="142"/>
        <v/>
      </c>
      <c r="BQ81" s="23" t="str">
        <f t="shared" si="143"/>
        <v/>
      </c>
      <c r="BR81" s="22" t="str">
        <f t="shared" si="144"/>
        <v/>
      </c>
      <c r="BS81" s="23" t="str">
        <f t="shared" si="145"/>
        <v/>
      </c>
      <c r="BT81" s="20" t="str">
        <f t="shared" si="146"/>
        <v/>
      </c>
    </row>
    <row r="82" spans="1:72" x14ac:dyDescent="0.4">
      <c r="A82" s="2" cm="1">
        <f t="array" ref="A82">IF(ROWS(_TradingHistory[])&gt;B82,INDEX(_TradingHistory[約定日],ROWS(_TradingHistory[])-B82,0),WORKDAY(A81,10))</f>
        <v>46794</v>
      </c>
      <c r="B82">
        <v>7900</v>
      </c>
      <c r="C82" s="17">
        <v>0.95</v>
      </c>
      <c r="D82">
        <v>200</v>
      </c>
      <c r="E82">
        <v>5</v>
      </c>
      <c r="F82">
        <v>5</v>
      </c>
      <c r="G82" s="8">
        <f t="shared" si="121"/>
        <v>1</v>
      </c>
      <c r="H82" s="9">
        <f t="shared" si="89"/>
        <v>90000</v>
      </c>
      <c r="I82" s="10">
        <f t="shared" si="122"/>
        <v>0.95</v>
      </c>
      <c r="J82" s="7">
        <f t="shared" si="123"/>
        <v>95</v>
      </c>
      <c r="K82" s="8">
        <f t="shared" si="90"/>
        <v>5</v>
      </c>
      <c r="L82" s="11">
        <f t="shared" si="97"/>
        <v>19000</v>
      </c>
      <c r="M82" s="12">
        <f t="shared" si="98"/>
        <v>95000</v>
      </c>
      <c r="N82" s="7">
        <f t="shared" si="124"/>
        <v>5</v>
      </c>
      <c r="O82" s="8">
        <f t="shared" si="125"/>
        <v>-5</v>
      </c>
      <c r="P82" s="11">
        <f t="shared" si="99"/>
        <v>1000</v>
      </c>
      <c r="Q82" s="40">
        <f t="shared" si="100"/>
        <v>-5000</v>
      </c>
      <c r="R82" s="41" t="str">
        <f t="shared" ca="1" si="101"/>
        <v/>
      </c>
      <c r="S82" s="12" t="str">
        <f t="shared" ca="1" si="102"/>
        <v/>
      </c>
      <c r="T82" s="13" t="str">
        <f t="shared" ca="1" si="126"/>
        <v/>
      </c>
      <c r="U82" s="7" t="str">
        <f ca="1">IFERROR(COUNTIFS(OFFSET(_TradingHistory[実現損益],ROWS(_TradingHistory[])-IF(B82&gt;ROWS(_TradingHistory[]),ROWS(_TradingHistory[]),B82),0,IF(B82&gt;ROWS(_TradingHistory[]),ROWS(_TradingHistory[]),B82)-B81,1),"&gt;0"),"")</f>
        <v/>
      </c>
      <c r="V82" s="8" t="str">
        <f t="shared" ca="1" si="103"/>
        <v/>
      </c>
      <c r="W82" s="7" t="str">
        <f ca="1">IFERROR(SUMIFS(OFFSET(_TradingHistory[約定数量],ROWS(_TradingHistory[])-IF(B82&gt;ROWS(_TradingHistory[]),ROWS(_TradingHistory[]),B82),0,IF(B82&gt;ROWS(_TradingHistory[]),ROWS(_TradingHistory[]),B82)-B81,1),OFFSET(_TradingHistory[実現損益],ROWS(_TradingHistory[])-IF(B82&gt;ROWS(_TradingHistory[]),ROWS(_TradingHistory[]),B82),0,IF(B82&gt;ROWS(_TradingHistory[]),ROWS(_TradingHistory[]),B82)-B81,1),"&gt;0"),"")</f>
        <v/>
      </c>
      <c r="X82" s="7" t="str">
        <f ca="1">IFERROR(SUMIFS(OFFSET(_TradingHistory[実現損益],ROWS(_TradingHistory[])-IF(B82&gt;ROWS(_TradingHistory[]),ROWS(_TradingHistory[]),B82),0,IF(B82&gt;ROWS(_TradingHistory[]),ROWS(_TradingHistory[]),B82)-B81),OFFSET(_TradingHistory[実現損益],ROWS(_TradingHistory[])-IF(B82&gt;ROWS(_TradingHistory[]),ROWS(_TradingHistory[]),B82),0,IF(B82&gt;ROWS(_TradingHistory[]),ROWS(_TradingHistory[]),B82)-B81,1),"&gt;0"),"")</f>
        <v/>
      </c>
      <c r="Y82" s="14" t="str">
        <f ca="1">IFERROR(COUNTIFS(OFFSET(_TradingHistory[実現損益],ROWS(_TradingHistory[])-IF(B82&gt;ROWS(_TradingHistory[]),ROWS(_TradingHistory[]),B82),0,IF(B82&gt;ROWS(_TradingHistory[]),ROWS(_TradingHistory[]),B82)-B81,1),"&lt;=0"),"")</f>
        <v/>
      </c>
      <c r="Z82" s="8" t="str">
        <f t="shared" ca="1" si="104"/>
        <v/>
      </c>
      <c r="AA82" s="7" t="str">
        <f ca="1">IFERROR(SUMIFS(OFFSET(_TradingHistory[約定数量],ROWS(_TradingHistory[])-IF(B82&gt;ROWS(_TradingHistory[]),ROWS(_TradingHistory[]),B82),0,IF(B82&gt;ROWS(_TradingHistory[]),ROWS(_TradingHistory[]),B82)-B81,1),OFFSET(_TradingHistory[実現損益],ROWS(_TradingHistory[])-IF(B82&gt;ROWS(_TradingHistory[]),ROWS(_TradingHistory[]),B82),0,IF(B82&gt;ROWS(_TradingHistory[]),ROWS(_TradingHistory[]),B82)-B81,1),"&lt;=0"),"")</f>
        <v/>
      </c>
      <c r="AB82" s="42" t="str">
        <f ca="1">IFERROR(SUMIFS(OFFSET(_TradingHistory[実現損益],ROWS(_TradingHistory[])-IF(B82&gt;ROWS(_TradingHistory[]),ROWS(_TradingHistory[]),B82),0,IF(B82&gt;ROWS(_TradingHistory[]),ROWS(_TradingHistory[]),B82)-B81),OFFSET(_TradingHistory[実現損益],ROWS(_TradingHistory[])-IF(B82&gt;ROWS(_TradingHistory[]),ROWS(_TradingHistory[]),B82),0,IF(B82&gt;ROWS(_TradingHistory[]),ROWS(_TradingHistory[]),B82)-B81,1),"&lt;=0"),"")</f>
        <v/>
      </c>
      <c r="AC82" s="41" t="str">
        <f t="shared" ca="1" si="105"/>
        <v/>
      </c>
      <c r="AD82" s="9" t="str">
        <f t="shared" ca="1" si="106"/>
        <v/>
      </c>
      <c r="AE82" s="16" t="str">
        <f t="shared" ca="1" si="107"/>
        <v/>
      </c>
      <c r="AF82" s="7" t="str">
        <f t="shared" ca="1" si="108"/>
        <v/>
      </c>
      <c r="AG82" s="8" t="str">
        <f t="shared" ca="1" si="109"/>
        <v/>
      </c>
      <c r="AH82" s="15" t="str">
        <f t="shared" ca="1" si="110"/>
        <v/>
      </c>
      <c r="AI82" s="9" t="str">
        <f t="shared" ca="1" si="111"/>
        <v/>
      </c>
      <c r="AJ82" s="7" t="str">
        <f t="shared" ca="1" si="112"/>
        <v/>
      </c>
      <c r="AK82" s="8" t="str">
        <f t="shared" ca="1" si="113"/>
        <v/>
      </c>
      <c r="AL82" s="15" t="str">
        <f t="shared" ca="1" si="114"/>
        <v/>
      </c>
      <c r="AM82" s="31" t="str">
        <f t="shared" ca="1" si="115"/>
        <v/>
      </c>
      <c r="AN82" s="32">
        <f t="shared" ca="1" si="127"/>
        <v>0.94876023427165568</v>
      </c>
      <c r="AO82" s="24">
        <f t="shared" ca="1" si="129"/>
        <v>90020</v>
      </c>
      <c r="AP82" s="21">
        <f t="shared" ca="1" si="116"/>
        <v>1.2658227848101266E-2</v>
      </c>
      <c r="AQ82" s="25">
        <f t="shared" ca="1" si="130"/>
        <v>100</v>
      </c>
      <c r="AR82" s="22">
        <f t="shared" ca="1" si="91"/>
        <v>4.9331744716121015</v>
      </c>
      <c r="AS82" s="25">
        <f t="shared" ca="1" si="131"/>
        <v>19304</v>
      </c>
      <c r="AT82" s="24">
        <f t="shared" ca="1" si="132"/>
        <v>95230</v>
      </c>
      <c r="AU82" s="25">
        <f t="shared" ca="1" si="133"/>
        <v>6</v>
      </c>
      <c r="AV82" s="22">
        <f t="shared" ca="1" si="128"/>
        <v>-5.1996007984031936</v>
      </c>
      <c r="AW82" s="25">
        <f t="shared" ca="1" si="134"/>
        <v>1002</v>
      </c>
      <c r="AX82" s="36">
        <f t="shared" ca="1" si="135"/>
        <v>-5210</v>
      </c>
      <c r="AY82" s="35" t="str">
        <f>IF(B82&lt;サマリー!$B$33+100,-BC82/BG82,"")</f>
        <v/>
      </c>
      <c r="AZ82" s="20">
        <f t="shared" ca="1" si="117"/>
        <v>20</v>
      </c>
      <c r="BA82" s="21">
        <f t="shared" ca="1" si="118"/>
        <v>0.83333333333333337</v>
      </c>
      <c r="BB82" s="1">
        <f ca="1">COUNTIFS(OFFSET(_TradingHistory[実現損益],ROWS(_TradingHistory[])-IF(B82&gt;ROWS(_TradingHistory[]),ROWS(_TradingHistory[]),B82),0,IF(B82&gt;ROWS(_TradingHistory[]),ROWS(_TradingHistory[]),B82),1),"&gt;0")</f>
        <v>5</v>
      </c>
      <c r="BC82" s="22">
        <f t="shared" ca="1" si="119"/>
        <v>0.75657894736842102</v>
      </c>
      <c r="BD82" s="1">
        <f ca="1">SUMIFS(OFFSET(_TradingHistory[約定数量],ROWS(_TradingHistory[])-IF(B82&gt;ROWS(_TradingHistory[]),ROWS(_TradingHistory[]),B82),0,IF(B82&gt;ROWS(_TradingHistory[]),ROWS(_TradingHistory[]),B82),1),OFFSET(_TradingHistory[実現損益],ROWS(_TradingHistory[])-IF(B82&gt;ROWS(_TradingHistory[]),ROWS(_TradingHistory[]),B82),0,IF(B82&gt;ROWS(_TradingHistory[]),ROWS(_TradingHistory[]),B82),1),"&gt;0")</f>
        <v>304</v>
      </c>
      <c r="BE82" s="20">
        <f ca="1">SUMIFS(OFFSET(_TradingHistory[実現損益],ROWS(_TradingHistory[])-IF(B82&gt;ROWS(_TradingHistory[]),ROWS(_TradingHistory[]),B82),0,IF(B82&gt;ROWS(_TradingHistory[]),ROWS(_TradingHistory[]),B82)),OFFSET(_TradingHistory[実現損益],ROWS(_TradingHistory[])-IF(B82&gt;ROWS(_TradingHistory[]),ROWS(_TradingHistory[]),B82),0,IF(B82&gt;ROWS(_TradingHistory[]),ROWS(_TradingHistory[]),B82),1),"&gt;0")</f>
        <v>230</v>
      </c>
      <c r="BF82" s="1">
        <f ca="1">COUNTIFS(OFFSET(_TradingHistory[実現損益],ROWS(_TradingHistory[])-IF(B82&gt;ROWS(_TradingHistory[]),ROWS(_TradingHistory[]),B82),0,IF(B82&gt;ROWS(_TradingHistory[]),ROWS(_TradingHistory[]),B82),1),"&lt;=0")</f>
        <v>1</v>
      </c>
      <c r="BG82" s="22">
        <f t="shared" ca="1" si="120"/>
        <v>-105</v>
      </c>
      <c r="BH82" s="23">
        <f ca="1">SUMIFS(OFFSET(_TradingHistory[約定数量],ROWS(_TradingHistory[])-IF(B82&gt;ROWS(_TradingHistory[]),ROWS(_TradingHistory[]),B82),0,IF(B82&gt;ROWS(_TradingHistory[]),ROWS(_TradingHistory[]),B82),1),OFFSET(_TradingHistory[実現損益],ROWS(_TradingHistory[])-IF(B82&gt;ROWS(_TradingHistory[]),ROWS(_TradingHistory[]),B82),0,IF(B82&gt;ROWS(_TradingHistory[]),ROWS(_TradingHistory[]),B82),1),"&lt;=0")</f>
        <v>2</v>
      </c>
      <c r="BI82" s="37">
        <f ca="1">SUMIFS(OFFSET(_TradingHistory[実現損益],ROWS(_TradingHistory[])-IF(B82&gt;ROWS(_TradingHistory[]),ROWS(_TradingHistory[]),B82),0,IF(B82&gt;ROWS(_TradingHistory[]),ROWS(_TradingHistory[]),B82)),OFFSET(_TradingHistory[実現損益],ROWS(_TradingHistory[])-IF(B82&gt;ROWS(_TradingHistory[]),ROWS(_TradingHistory[]),B82),0,IF(B82&gt;ROWS(_TradingHistory[]),ROWS(_TradingHistory[]),B82),1),"&lt;=0")</f>
        <v>-210</v>
      </c>
      <c r="BJ82" s="35" t="str">
        <f t="shared" si="136"/>
        <v/>
      </c>
      <c r="BK82" s="20" t="str">
        <f t="shared" si="137"/>
        <v/>
      </c>
      <c r="BL82" s="21" t="str">
        <f t="shared" si="138"/>
        <v/>
      </c>
      <c r="BM82" s="23" t="str">
        <f t="shared" si="139"/>
        <v/>
      </c>
      <c r="BN82" s="22" t="str">
        <f t="shared" si="140"/>
        <v/>
      </c>
      <c r="BO82" s="25" t="str">
        <f t="shared" si="141"/>
        <v/>
      </c>
      <c r="BP82" s="20" t="str">
        <f t="shared" si="142"/>
        <v/>
      </c>
      <c r="BQ82" s="23" t="str">
        <f t="shared" si="143"/>
        <v/>
      </c>
      <c r="BR82" s="22" t="str">
        <f t="shared" si="144"/>
        <v/>
      </c>
      <c r="BS82" s="23" t="str">
        <f t="shared" si="145"/>
        <v/>
      </c>
      <c r="BT82" s="20" t="str">
        <f t="shared" si="146"/>
        <v/>
      </c>
    </row>
    <row r="83" spans="1:72" x14ac:dyDescent="0.4">
      <c r="A83" s="2" cm="1">
        <f t="array" ref="A83">IF(ROWS(_TradingHistory[])&gt;B83,INDEX(_TradingHistory[約定日],ROWS(_TradingHistory[])-B83,0),WORKDAY(A82,10))</f>
        <v>46808</v>
      </c>
      <c r="B83">
        <v>8000</v>
      </c>
      <c r="C83" s="17">
        <v>0.95</v>
      </c>
      <c r="D83">
        <v>200</v>
      </c>
      <c r="E83">
        <v>5</v>
      </c>
      <c r="F83">
        <v>5</v>
      </c>
      <c r="G83" s="8">
        <f t="shared" si="121"/>
        <v>1</v>
      </c>
      <c r="H83" s="9">
        <f t="shared" si="89"/>
        <v>90000</v>
      </c>
      <c r="I83" s="10">
        <f t="shared" si="122"/>
        <v>0.95</v>
      </c>
      <c r="J83" s="7">
        <f t="shared" si="123"/>
        <v>95</v>
      </c>
      <c r="K83" s="8">
        <f t="shared" si="90"/>
        <v>5</v>
      </c>
      <c r="L83" s="11">
        <f t="shared" si="97"/>
        <v>19000</v>
      </c>
      <c r="M83" s="12">
        <f t="shared" si="98"/>
        <v>95000</v>
      </c>
      <c r="N83" s="7">
        <f t="shared" si="124"/>
        <v>5</v>
      </c>
      <c r="O83" s="8">
        <f t="shared" si="125"/>
        <v>-5</v>
      </c>
      <c r="P83" s="11">
        <f t="shared" si="99"/>
        <v>1000</v>
      </c>
      <c r="Q83" s="40">
        <f t="shared" si="100"/>
        <v>-5000</v>
      </c>
      <c r="R83" s="41" t="str">
        <f t="shared" ca="1" si="101"/>
        <v/>
      </c>
      <c r="S83" s="12" t="str">
        <f t="shared" ca="1" si="102"/>
        <v/>
      </c>
      <c r="T83" s="13" t="str">
        <f t="shared" ca="1" si="126"/>
        <v/>
      </c>
      <c r="U83" s="7" t="str">
        <f ca="1">IFERROR(COUNTIFS(OFFSET(_TradingHistory[実現損益],ROWS(_TradingHistory[])-IF(B83&gt;ROWS(_TradingHistory[]),ROWS(_TradingHistory[]),B83),0,IF(B83&gt;ROWS(_TradingHistory[]),ROWS(_TradingHistory[]),B83)-B82,1),"&gt;0"),"")</f>
        <v/>
      </c>
      <c r="V83" s="8" t="str">
        <f t="shared" ca="1" si="103"/>
        <v/>
      </c>
      <c r="W83" s="7" t="str">
        <f ca="1">IFERROR(SUMIFS(OFFSET(_TradingHistory[約定数量],ROWS(_TradingHistory[])-IF(B83&gt;ROWS(_TradingHistory[]),ROWS(_TradingHistory[]),B83),0,IF(B83&gt;ROWS(_TradingHistory[]),ROWS(_TradingHistory[]),B83)-B82,1),OFFSET(_TradingHistory[実現損益],ROWS(_TradingHistory[])-IF(B83&gt;ROWS(_TradingHistory[]),ROWS(_TradingHistory[]),B83),0,IF(B83&gt;ROWS(_TradingHistory[]),ROWS(_TradingHistory[]),B83)-B82,1),"&gt;0"),"")</f>
        <v/>
      </c>
      <c r="X83" s="7" t="str">
        <f ca="1">IFERROR(SUMIFS(OFFSET(_TradingHistory[実現損益],ROWS(_TradingHistory[])-IF(B83&gt;ROWS(_TradingHistory[]),ROWS(_TradingHistory[]),B83),0,IF(B83&gt;ROWS(_TradingHistory[]),ROWS(_TradingHistory[]),B83)-B82),OFFSET(_TradingHistory[実現損益],ROWS(_TradingHistory[])-IF(B83&gt;ROWS(_TradingHistory[]),ROWS(_TradingHistory[]),B83),0,IF(B83&gt;ROWS(_TradingHistory[]),ROWS(_TradingHistory[]),B83)-B82,1),"&gt;0"),"")</f>
        <v/>
      </c>
      <c r="Y83" s="14" t="str">
        <f ca="1">IFERROR(COUNTIFS(OFFSET(_TradingHistory[実現損益],ROWS(_TradingHistory[])-IF(B83&gt;ROWS(_TradingHistory[]),ROWS(_TradingHistory[]),B83),0,IF(B83&gt;ROWS(_TradingHistory[]),ROWS(_TradingHistory[]),B83)-B82,1),"&lt;=0"),"")</f>
        <v/>
      </c>
      <c r="Z83" s="8" t="str">
        <f t="shared" ca="1" si="104"/>
        <v/>
      </c>
      <c r="AA83" s="7" t="str">
        <f ca="1">IFERROR(SUMIFS(OFFSET(_TradingHistory[約定数量],ROWS(_TradingHistory[])-IF(B83&gt;ROWS(_TradingHistory[]),ROWS(_TradingHistory[]),B83),0,IF(B83&gt;ROWS(_TradingHistory[]),ROWS(_TradingHistory[]),B83)-B82,1),OFFSET(_TradingHistory[実現損益],ROWS(_TradingHistory[])-IF(B83&gt;ROWS(_TradingHistory[]),ROWS(_TradingHistory[]),B83),0,IF(B83&gt;ROWS(_TradingHistory[]),ROWS(_TradingHistory[]),B83)-B82,1),"&lt;=0"),"")</f>
        <v/>
      </c>
      <c r="AB83" s="42" t="str">
        <f ca="1">IFERROR(SUMIFS(OFFSET(_TradingHistory[実現損益],ROWS(_TradingHistory[])-IF(B83&gt;ROWS(_TradingHistory[]),ROWS(_TradingHistory[]),B83),0,IF(B83&gt;ROWS(_TradingHistory[]),ROWS(_TradingHistory[]),B83)-B82),OFFSET(_TradingHistory[実現損益],ROWS(_TradingHistory[])-IF(B83&gt;ROWS(_TradingHistory[]),ROWS(_TradingHistory[]),B83),0,IF(B83&gt;ROWS(_TradingHistory[]),ROWS(_TradingHistory[]),B83)-B82,1),"&lt;=0"),"")</f>
        <v/>
      </c>
      <c r="AC83" s="41" t="str">
        <f t="shared" ca="1" si="105"/>
        <v/>
      </c>
      <c r="AD83" s="9" t="str">
        <f t="shared" ca="1" si="106"/>
        <v/>
      </c>
      <c r="AE83" s="16" t="str">
        <f t="shared" ca="1" si="107"/>
        <v/>
      </c>
      <c r="AF83" s="7" t="str">
        <f t="shared" ca="1" si="108"/>
        <v/>
      </c>
      <c r="AG83" s="8" t="str">
        <f t="shared" ca="1" si="109"/>
        <v/>
      </c>
      <c r="AH83" s="15" t="str">
        <f t="shared" ca="1" si="110"/>
        <v/>
      </c>
      <c r="AI83" s="9" t="str">
        <f t="shared" ca="1" si="111"/>
        <v/>
      </c>
      <c r="AJ83" s="7" t="str">
        <f t="shared" ca="1" si="112"/>
        <v/>
      </c>
      <c r="AK83" s="8" t="str">
        <f t="shared" ca="1" si="113"/>
        <v/>
      </c>
      <c r="AL83" s="15" t="str">
        <f t="shared" ca="1" si="114"/>
        <v/>
      </c>
      <c r="AM83" s="31" t="str">
        <f t="shared" ca="1" si="115"/>
        <v/>
      </c>
      <c r="AN83" s="32">
        <f t="shared" ca="1" si="127"/>
        <v>0.94876023427165568</v>
      </c>
      <c r="AO83" s="24">
        <f t="shared" ca="1" si="129"/>
        <v>90020</v>
      </c>
      <c r="AP83" s="21">
        <f t="shared" ca="1" si="116"/>
        <v>1.2500000000000001E-2</v>
      </c>
      <c r="AQ83" s="25">
        <f t="shared" ca="1" si="130"/>
        <v>100</v>
      </c>
      <c r="AR83" s="22">
        <f t="shared" ca="1" si="91"/>
        <v>4.9331744716121015</v>
      </c>
      <c r="AS83" s="25">
        <f t="shared" ca="1" si="131"/>
        <v>19304</v>
      </c>
      <c r="AT83" s="24">
        <f t="shared" ca="1" si="132"/>
        <v>95230</v>
      </c>
      <c r="AU83" s="25">
        <f t="shared" ca="1" si="133"/>
        <v>6</v>
      </c>
      <c r="AV83" s="22">
        <f t="shared" ca="1" si="128"/>
        <v>-5.1996007984031936</v>
      </c>
      <c r="AW83" s="25">
        <f t="shared" ca="1" si="134"/>
        <v>1002</v>
      </c>
      <c r="AX83" s="36">
        <f t="shared" ca="1" si="135"/>
        <v>-5210</v>
      </c>
      <c r="AY83" s="35" t="str">
        <f>IF(B83&lt;サマリー!$B$33+100,-BC83/BG83,"")</f>
        <v/>
      </c>
      <c r="AZ83" s="20">
        <f t="shared" ca="1" si="117"/>
        <v>20</v>
      </c>
      <c r="BA83" s="21">
        <f t="shared" ca="1" si="118"/>
        <v>0.83333333333333337</v>
      </c>
      <c r="BB83" s="1">
        <f ca="1">COUNTIFS(OFFSET(_TradingHistory[実現損益],ROWS(_TradingHistory[])-IF(B83&gt;ROWS(_TradingHistory[]),ROWS(_TradingHistory[]),B83),0,IF(B83&gt;ROWS(_TradingHistory[]),ROWS(_TradingHistory[]),B83),1),"&gt;0")</f>
        <v>5</v>
      </c>
      <c r="BC83" s="22">
        <f t="shared" ca="1" si="119"/>
        <v>0.75657894736842102</v>
      </c>
      <c r="BD83" s="1">
        <f ca="1">SUMIFS(OFFSET(_TradingHistory[約定数量],ROWS(_TradingHistory[])-IF(B83&gt;ROWS(_TradingHistory[]),ROWS(_TradingHistory[]),B83),0,IF(B83&gt;ROWS(_TradingHistory[]),ROWS(_TradingHistory[]),B83),1),OFFSET(_TradingHistory[実現損益],ROWS(_TradingHistory[])-IF(B83&gt;ROWS(_TradingHistory[]),ROWS(_TradingHistory[]),B83),0,IF(B83&gt;ROWS(_TradingHistory[]),ROWS(_TradingHistory[]),B83),1),"&gt;0")</f>
        <v>304</v>
      </c>
      <c r="BE83" s="20">
        <f ca="1">SUMIFS(OFFSET(_TradingHistory[実現損益],ROWS(_TradingHistory[])-IF(B83&gt;ROWS(_TradingHistory[]),ROWS(_TradingHistory[]),B83),0,IF(B83&gt;ROWS(_TradingHistory[]),ROWS(_TradingHistory[]),B83)),OFFSET(_TradingHistory[実現損益],ROWS(_TradingHistory[])-IF(B83&gt;ROWS(_TradingHistory[]),ROWS(_TradingHistory[]),B83),0,IF(B83&gt;ROWS(_TradingHistory[]),ROWS(_TradingHistory[]),B83),1),"&gt;0")</f>
        <v>230</v>
      </c>
      <c r="BF83" s="1">
        <f ca="1">COUNTIFS(OFFSET(_TradingHistory[実現損益],ROWS(_TradingHistory[])-IF(B83&gt;ROWS(_TradingHistory[]),ROWS(_TradingHistory[]),B83),0,IF(B83&gt;ROWS(_TradingHistory[]),ROWS(_TradingHistory[]),B83),1),"&lt;=0")</f>
        <v>1</v>
      </c>
      <c r="BG83" s="22">
        <f t="shared" ca="1" si="120"/>
        <v>-105</v>
      </c>
      <c r="BH83" s="23">
        <f ca="1">SUMIFS(OFFSET(_TradingHistory[約定数量],ROWS(_TradingHistory[])-IF(B83&gt;ROWS(_TradingHistory[]),ROWS(_TradingHistory[]),B83),0,IF(B83&gt;ROWS(_TradingHistory[]),ROWS(_TradingHistory[]),B83),1),OFFSET(_TradingHistory[実現損益],ROWS(_TradingHistory[])-IF(B83&gt;ROWS(_TradingHistory[]),ROWS(_TradingHistory[]),B83),0,IF(B83&gt;ROWS(_TradingHistory[]),ROWS(_TradingHistory[]),B83),1),"&lt;=0")</f>
        <v>2</v>
      </c>
      <c r="BI83" s="37">
        <f ca="1">SUMIFS(OFFSET(_TradingHistory[実現損益],ROWS(_TradingHistory[])-IF(B83&gt;ROWS(_TradingHistory[]),ROWS(_TradingHistory[]),B83),0,IF(B83&gt;ROWS(_TradingHistory[]),ROWS(_TradingHistory[]),B83)),OFFSET(_TradingHistory[実現損益],ROWS(_TradingHistory[])-IF(B83&gt;ROWS(_TradingHistory[]),ROWS(_TradingHistory[]),B83),0,IF(B83&gt;ROWS(_TradingHistory[]),ROWS(_TradingHistory[]),B83),1),"&lt;=0")</f>
        <v>-210</v>
      </c>
      <c r="BJ83" s="35" t="str">
        <f t="shared" si="136"/>
        <v/>
      </c>
      <c r="BK83" s="20" t="str">
        <f t="shared" si="137"/>
        <v/>
      </c>
      <c r="BL83" s="21" t="str">
        <f t="shared" si="138"/>
        <v/>
      </c>
      <c r="BM83" s="23" t="str">
        <f t="shared" si="139"/>
        <v/>
      </c>
      <c r="BN83" s="22" t="str">
        <f t="shared" si="140"/>
        <v/>
      </c>
      <c r="BO83" s="25" t="str">
        <f t="shared" si="141"/>
        <v/>
      </c>
      <c r="BP83" s="20" t="str">
        <f t="shared" si="142"/>
        <v/>
      </c>
      <c r="BQ83" s="23" t="str">
        <f t="shared" si="143"/>
        <v/>
      </c>
      <c r="BR83" s="22" t="str">
        <f t="shared" si="144"/>
        <v/>
      </c>
      <c r="BS83" s="23" t="str">
        <f t="shared" si="145"/>
        <v/>
      </c>
      <c r="BT83" s="20" t="str">
        <f t="shared" si="146"/>
        <v/>
      </c>
    </row>
    <row r="84" spans="1:72" x14ac:dyDescent="0.4">
      <c r="A84" s="2" cm="1">
        <f t="array" ref="A84">IF(ROWS(_TradingHistory[])&gt;B84,INDEX(_TradingHistory[約定日],ROWS(_TradingHistory[])-B84,0),WORKDAY(A83,10))</f>
        <v>46822</v>
      </c>
      <c r="B84">
        <v>8100</v>
      </c>
      <c r="C84" s="17">
        <v>0.95</v>
      </c>
      <c r="D84">
        <v>200</v>
      </c>
      <c r="E84">
        <v>5</v>
      </c>
      <c r="F84">
        <v>5</v>
      </c>
      <c r="G84" s="8">
        <f t="shared" si="121"/>
        <v>1</v>
      </c>
      <c r="H84" s="9">
        <f t="shared" si="89"/>
        <v>90000</v>
      </c>
      <c r="I84" s="10">
        <f t="shared" si="122"/>
        <v>0.95</v>
      </c>
      <c r="J84" s="7">
        <f t="shared" si="123"/>
        <v>95</v>
      </c>
      <c r="K84" s="8">
        <f t="shared" si="90"/>
        <v>5</v>
      </c>
      <c r="L84" s="11">
        <f t="shared" si="97"/>
        <v>19000</v>
      </c>
      <c r="M84" s="12">
        <f t="shared" si="98"/>
        <v>95000</v>
      </c>
      <c r="N84" s="7">
        <f t="shared" si="124"/>
        <v>5</v>
      </c>
      <c r="O84" s="8">
        <f t="shared" si="125"/>
        <v>-5</v>
      </c>
      <c r="P84" s="11">
        <f t="shared" si="99"/>
        <v>1000</v>
      </c>
      <c r="Q84" s="40">
        <f t="shared" si="100"/>
        <v>-5000</v>
      </c>
      <c r="R84" s="41" t="str">
        <f t="shared" ca="1" si="101"/>
        <v/>
      </c>
      <c r="S84" s="12" t="str">
        <f t="shared" ca="1" si="102"/>
        <v/>
      </c>
      <c r="T84" s="13" t="str">
        <f t="shared" ca="1" si="126"/>
        <v/>
      </c>
      <c r="U84" s="7" t="str">
        <f ca="1">IFERROR(COUNTIFS(OFFSET(_TradingHistory[実現損益],ROWS(_TradingHistory[])-IF(B84&gt;ROWS(_TradingHistory[]),ROWS(_TradingHistory[]),B84),0,IF(B84&gt;ROWS(_TradingHistory[]),ROWS(_TradingHistory[]),B84)-B83,1),"&gt;0"),"")</f>
        <v/>
      </c>
      <c r="V84" s="8" t="str">
        <f t="shared" ca="1" si="103"/>
        <v/>
      </c>
      <c r="W84" s="7" t="str">
        <f ca="1">IFERROR(SUMIFS(OFFSET(_TradingHistory[約定数量],ROWS(_TradingHistory[])-IF(B84&gt;ROWS(_TradingHistory[]),ROWS(_TradingHistory[]),B84),0,IF(B84&gt;ROWS(_TradingHistory[]),ROWS(_TradingHistory[]),B84)-B83,1),OFFSET(_TradingHistory[実現損益],ROWS(_TradingHistory[])-IF(B84&gt;ROWS(_TradingHistory[]),ROWS(_TradingHistory[]),B84),0,IF(B84&gt;ROWS(_TradingHistory[]),ROWS(_TradingHistory[]),B84)-B83,1),"&gt;0"),"")</f>
        <v/>
      </c>
      <c r="X84" s="7" t="str">
        <f ca="1">IFERROR(SUMIFS(OFFSET(_TradingHistory[実現損益],ROWS(_TradingHistory[])-IF(B84&gt;ROWS(_TradingHistory[]),ROWS(_TradingHistory[]),B84),0,IF(B84&gt;ROWS(_TradingHistory[]),ROWS(_TradingHistory[]),B84)-B83),OFFSET(_TradingHistory[実現損益],ROWS(_TradingHistory[])-IF(B84&gt;ROWS(_TradingHistory[]),ROWS(_TradingHistory[]),B84),0,IF(B84&gt;ROWS(_TradingHistory[]),ROWS(_TradingHistory[]),B84)-B83,1),"&gt;0"),"")</f>
        <v/>
      </c>
      <c r="Y84" s="14" t="str">
        <f ca="1">IFERROR(COUNTIFS(OFFSET(_TradingHistory[実現損益],ROWS(_TradingHistory[])-IF(B84&gt;ROWS(_TradingHistory[]),ROWS(_TradingHistory[]),B84),0,IF(B84&gt;ROWS(_TradingHistory[]),ROWS(_TradingHistory[]),B84)-B83,1),"&lt;=0"),"")</f>
        <v/>
      </c>
      <c r="Z84" s="8" t="str">
        <f t="shared" ca="1" si="104"/>
        <v/>
      </c>
      <c r="AA84" s="7" t="str">
        <f ca="1">IFERROR(SUMIFS(OFFSET(_TradingHistory[約定数量],ROWS(_TradingHistory[])-IF(B84&gt;ROWS(_TradingHistory[]),ROWS(_TradingHistory[]),B84),0,IF(B84&gt;ROWS(_TradingHistory[]),ROWS(_TradingHistory[]),B84)-B83,1),OFFSET(_TradingHistory[実現損益],ROWS(_TradingHistory[])-IF(B84&gt;ROWS(_TradingHistory[]),ROWS(_TradingHistory[]),B84),0,IF(B84&gt;ROWS(_TradingHistory[]),ROWS(_TradingHistory[]),B84)-B83,1),"&lt;=0"),"")</f>
        <v/>
      </c>
      <c r="AB84" s="42" t="str">
        <f ca="1">IFERROR(SUMIFS(OFFSET(_TradingHistory[実現損益],ROWS(_TradingHistory[])-IF(B84&gt;ROWS(_TradingHistory[]),ROWS(_TradingHistory[]),B84),0,IF(B84&gt;ROWS(_TradingHistory[]),ROWS(_TradingHistory[]),B84)-B83),OFFSET(_TradingHistory[実現損益],ROWS(_TradingHistory[])-IF(B84&gt;ROWS(_TradingHistory[]),ROWS(_TradingHistory[]),B84),0,IF(B84&gt;ROWS(_TradingHistory[]),ROWS(_TradingHistory[]),B84)-B83,1),"&lt;=0"),"")</f>
        <v/>
      </c>
      <c r="AC84" s="41" t="str">
        <f t="shared" ca="1" si="105"/>
        <v/>
      </c>
      <c r="AD84" s="9" t="str">
        <f t="shared" ca="1" si="106"/>
        <v/>
      </c>
      <c r="AE84" s="16" t="str">
        <f t="shared" ca="1" si="107"/>
        <v/>
      </c>
      <c r="AF84" s="7" t="str">
        <f t="shared" ca="1" si="108"/>
        <v/>
      </c>
      <c r="AG84" s="8" t="str">
        <f t="shared" ca="1" si="109"/>
        <v/>
      </c>
      <c r="AH84" s="15" t="str">
        <f t="shared" ca="1" si="110"/>
        <v/>
      </c>
      <c r="AI84" s="9" t="str">
        <f t="shared" ca="1" si="111"/>
        <v/>
      </c>
      <c r="AJ84" s="7" t="str">
        <f t="shared" ca="1" si="112"/>
        <v/>
      </c>
      <c r="AK84" s="8" t="str">
        <f t="shared" ca="1" si="113"/>
        <v/>
      </c>
      <c r="AL84" s="15" t="str">
        <f t="shared" ca="1" si="114"/>
        <v/>
      </c>
      <c r="AM84" s="31" t="str">
        <f t="shared" ca="1" si="115"/>
        <v/>
      </c>
      <c r="AN84" s="32">
        <f t="shared" ca="1" si="127"/>
        <v>0.94876023427165568</v>
      </c>
      <c r="AO84" s="24">
        <f t="shared" ca="1" si="129"/>
        <v>90020</v>
      </c>
      <c r="AP84" s="21">
        <f t="shared" ca="1" si="116"/>
        <v>1.2345679012345678E-2</v>
      </c>
      <c r="AQ84" s="25">
        <f t="shared" ca="1" si="130"/>
        <v>100</v>
      </c>
      <c r="AR84" s="22">
        <f t="shared" ca="1" si="91"/>
        <v>4.9331744716121015</v>
      </c>
      <c r="AS84" s="25">
        <f t="shared" ca="1" si="131"/>
        <v>19304</v>
      </c>
      <c r="AT84" s="24">
        <f t="shared" ca="1" si="132"/>
        <v>95230</v>
      </c>
      <c r="AU84" s="25">
        <f t="shared" ca="1" si="133"/>
        <v>6</v>
      </c>
      <c r="AV84" s="22">
        <f t="shared" ca="1" si="128"/>
        <v>-5.1996007984031936</v>
      </c>
      <c r="AW84" s="25">
        <f t="shared" ca="1" si="134"/>
        <v>1002</v>
      </c>
      <c r="AX84" s="36">
        <f t="shared" ca="1" si="135"/>
        <v>-5210</v>
      </c>
      <c r="AY84" s="35" t="str">
        <f>IF(B84&lt;サマリー!$B$33+100,-BC84/BG84,"")</f>
        <v/>
      </c>
      <c r="AZ84" s="20">
        <f t="shared" ca="1" si="117"/>
        <v>20</v>
      </c>
      <c r="BA84" s="21">
        <f t="shared" ca="1" si="118"/>
        <v>0.83333333333333337</v>
      </c>
      <c r="BB84" s="1">
        <f ca="1">COUNTIFS(OFFSET(_TradingHistory[実現損益],ROWS(_TradingHistory[])-IF(B84&gt;ROWS(_TradingHistory[]),ROWS(_TradingHistory[]),B84),0,IF(B84&gt;ROWS(_TradingHistory[]),ROWS(_TradingHistory[]),B84),1),"&gt;0")</f>
        <v>5</v>
      </c>
      <c r="BC84" s="22">
        <f t="shared" ca="1" si="119"/>
        <v>0.75657894736842102</v>
      </c>
      <c r="BD84" s="1">
        <f ca="1">SUMIFS(OFFSET(_TradingHistory[約定数量],ROWS(_TradingHistory[])-IF(B84&gt;ROWS(_TradingHistory[]),ROWS(_TradingHistory[]),B84),0,IF(B84&gt;ROWS(_TradingHistory[]),ROWS(_TradingHistory[]),B84),1),OFFSET(_TradingHistory[実現損益],ROWS(_TradingHistory[])-IF(B84&gt;ROWS(_TradingHistory[]),ROWS(_TradingHistory[]),B84),0,IF(B84&gt;ROWS(_TradingHistory[]),ROWS(_TradingHistory[]),B84),1),"&gt;0")</f>
        <v>304</v>
      </c>
      <c r="BE84" s="20">
        <f ca="1">SUMIFS(OFFSET(_TradingHistory[実現損益],ROWS(_TradingHistory[])-IF(B84&gt;ROWS(_TradingHistory[]),ROWS(_TradingHistory[]),B84),0,IF(B84&gt;ROWS(_TradingHistory[]),ROWS(_TradingHistory[]),B84)),OFFSET(_TradingHistory[実現損益],ROWS(_TradingHistory[])-IF(B84&gt;ROWS(_TradingHistory[]),ROWS(_TradingHistory[]),B84),0,IF(B84&gt;ROWS(_TradingHistory[]),ROWS(_TradingHistory[]),B84),1),"&gt;0")</f>
        <v>230</v>
      </c>
      <c r="BF84" s="1">
        <f ca="1">COUNTIFS(OFFSET(_TradingHistory[実現損益],ROWS(_TradingHistory[])-IF(B84&gt;ROWS(_TradingHistory[]),ROWS(_TradingHistory[]),B84),0,IF(B84&gt;ROWS(_TradingHistory[]),ROWS(_TradingHistory[]),B84),1),"&lt;=0")</f>
        <v>1</v>
      </c>
      <c r="BG84" s="22">
        <f t="shared" ca="1" si="120"/>
        <v>-105</v>
      </c>
      <c r="BH84" s="23">
        <f ca="1">SUMIFS(OFFSET(_TradingHistory[約定数量],ROWS(_TradingHistory[])-IF(B84&gt;ROWS(_TradingHistory[]),ROWS(_TradingHistory[]),B84),0,IF(B84&gt;ROWS(_TradingHistory[]),ROWS(_TradingHistory[]),B84),1),OFFSET(_TradingHistory[実現損益],ROWS(_TradingHistory[])-IF(B84&gt;ROWS(_TradingHistory[]),ROWS(_TradingHistory[]),B84),0,IF(B84&gt;ROWS(_TradingHistory[]),ROWS(_TradingHistory[]),B84),1),"&lt;=0")</f>
        <v>2</v>
      </c>
      <c r="BI84" s="37">
        <f ca="1">SUMIFS(OFFSET(_TradingHistory[実現損益],ROWS(_TradingHistory[])-IF(B84&gt;ROWS(_TradingHistory[]),ROWS(_TradingHistory[]),B84),0,IF(B84&gt;ROWS(_TradingHistory[]),ROWS(_TradingHistory[]),B84)),OFFSET(_TradingHistory[実現損益],ROWS(_TradingHistory[])-IF(B84&gt;ROWS(_TradingHistory[]),ROWS(_TradingHistory[]),B84),0,IF(B84&gt;ROWS(_TradingHistory[]),ROWS(_TradingHistory[]),B84),1),"&lt;=0")</f>
        <v>-210</v>
      </c>
      <c r="BJ84" s="35" t="str">
        <f t="shared" si="136"/>
        <v/>
      </c>
      <c r="BK84" s="20" t="str">
        <f t="shared" si="137"/>
        <v/>
      </c>
      <c r="BL84" s="21" t="str">
        <f t="shared" si="138"/>
        <v/>
      </c>
      <c r="BM84" s="23" t="str">
        <f t="shared" si="139"/>
        <v/>
      </c>
      <c r="BN84" s="22" t="str">
        <f t="shared" si="140"/>
        <v/>
      </c>
      <c r="BO84" s="25" t="str">
        <f t="shared" si="141"/>
        <v/>
      </c>
      <c r="BP84" s="20" t="str">
        <f t="shared" si="142"/>
        <v/>
      </c>
      <c r="BQ84" s="23" t="str">
        <f t="shared" si="143"/>
        <v/>
      </c>
      <c r="BR84" s="22" t="str">
        <f t="shared" si="144"/>
        <v/>
      </c>
      <c r="BS84" s="23" t="str">
        <f t="shared" si="145"/>
        <v/>
      </c>
      <c r="BT84" s="20" t="str">
        <f t="shared" si="146"/>
        <v/>
      </c>
    </row>
    <row r="85" spans="1:72" x14ac:dyDescent="0.4">
      <c r="A85" s="2" cm="1">
        <f t="array" ref="A85">IF(ROWS(_TradingHistory[])&gt;B85,INDEX(_TradingHistory[約定日],ROWS(_TradingHistory[])-B85,0),WORKDAY(A84,10))</f>
        <v>46836</v>
      </c>
      <c r="B85">
        <v>8200</v>
      </c>
      <c r="C85" s="17">
        <v>0.95</v>
      </c>
      <c r="D85">
        <v>200</v>
      </c>
      <c r="E85">
        <v>5</v>
      </c>
      <c r="F85">
        <v>5</v>
      </c>
      <c r="G85" s="8">
        <f t="shared" si="121"/>
        <v>1</v>
      </c>
      <c r="H85" s="9">
        <f t="shared" si="89"/>
        <v>90000</v>
      </c>
      <c r="I85" s="10">
        <f t="shared" si="122"/>
        <v>0.95</v>
      </c>
      <c r="J85" s="7">
        <f t="shared" si="123"/>
        <v>95</v>
      </c>
      <c r="K85" s="8">
        <f t="shared" si="90"/>
        <v>5</v>
      </c>
      <c r="L85" s="11">
        <f t="shared" si="97"/>
        <v>19000</v>
      </c>
      <c r="M85" s="12">
        <f t="shared" si="98"/>
        <v>95000</v>
      </c>
      <c r="N85" s="7">
        <f t="shared" si="124"/>
        <v>5</v>
      </c>
      <c r="O85" s="8">
        <f t="shared" si="125"/>
        <v>-5</v>
      </c>
      <c r="P85" s="11">
        <f t="shared" si="99"/>
        <v>1000</v>
      </c>
      <c r="Q85" s="40">
        <f t="shared" si="100"/>
        <v>-5000</v>
      </c>
      <c r="R85" s="41" t="str">
        <f t="shared" ca="1" si="101"/>
        <v/>
      </c>
      <c r="S85" s="12" t="str">
        <f t="shared" ca="1" si="102"/>
        <v/>
      </c>
      <c r="T85" s="13" t="str">
        <f t="shared" ca="1" si="126"/>
        <v/>
      </c>
      <c r="U85" s="7" t="str">
        <f ca="1">IFERROR(COUNTIFS(OFFSET(_TradingHistory[実現損益],ROWS(_TradingHistory[])-IF(B85&gt;ROWS(_TradingHistory[]),ROWS(_TradingHistory[]),B85),0,IF(B85&gt;ROWS(_TradingHistory[]),ROWS(_TradingHistory[]),B85)-B84,1),"&gt;0"),"")</f>
        <v/>
      </c>
      <c r="V85" s="8" t="str">
        <f t="shared" ca="1" si="103"/>
        <v/>
      </c>
      <c r="W85" s="7" t="str">
        <f ca="1">IFERROR(SUMIFS(OFFSET(_TradingHistory[約定数量],ROWS(_TradingHistory[])-IF(B85&gt;ROWS(_TradingHistory[]),ROWS(_TradingHistory[]),B85),0,IF(B85&gt;ROWS(_TradingHistory[]),ROWS(_TradingHistory[]),B85)-B84,1),OFFSET(_TradingHistory[実現損益],ROWS(_TradingHistory[])-IF(B85&gt;ROWS(_TradingHistory[]),ROWS(_TradingHistory[]),B85),0,IF(B85&gt;ROWS(_TradingHistory[]),ROWS(_TradingHistory[]),B85)-B84,1),"&gt;0"),"")</f>
        <v/>
      </c>
      <c r="X85" s="7" t="str">
        <f ca="1">IFERROR(SUMIFS(OFFSET(_TradingHistory[実現損益],ROWS(_TradingHistory[])-IF(B85&gt;ROWS(_TradingHistory[]),ROWS(_TradingHistory[]),B85),0,IF(B85&gt;ROWS(_TradingHistory[]),ROWS(_TradingHistory[]),B85)-B84),OFFSET(_TradingHistory[実現損益],ROWS(_TradingHistory[])-IF(B85&gt;ROWS(_TradingHistory[]),ROWS(_TradingHistory[]),B85),0,IF(B85&gt;ROWS(_TradingHistory[]),ROWS(_TradingHistory[]),B85)-B84,1),"&gt;0"),"")</f>
        <v/>
      </c>
      <c r="Y85" s="14" t="str">
        <f ca="1">IFERROR(COUNTIFS(OFFSET(_TradingHistory[実現損益],ROWS(_TradingHistory[])-IF(B85&gt;ROWS(_TradingHistory[]),ROWS(_TradingHistory[]),B85),0,IF(B85&gt;ROWS(_TradingHistory[]),ROWS(_TradingHistory[]),B85)-B84,1),"&lt;=0"),"")</f>
        <v/>
      </c>
      <c r="Z85" s="8" t="str">
        <f t="shared" ca="1" si="104"/>
        <v/>
      </c>
      <c r="AA85" s="7" t="str">
        <f ca="1">IFERROR(SUMIFS(OFFSET(_TradingHistory[約定数量],ROWS(_TradingHistory[])-IF(B85&gt;ROWS(_TradingHistory[]),ROWS(_TradingHistory[]),B85),0,IF(B85&gt;ROWS(_TradingHistory[]),ROWS(_TradingHistory[]),B85)-B84,1),OFFSET(_TradingHistory[実現損益],ROWS(_TradingHistory[])-IF(B85&gt;ROWS(_TradingHistory[]),ROWS(_TradingHistory[]),B85),0,IF(B85&gt;ROWS(_TradingHistory[]),ROWS(_TradingHistory[]),B85)-B84,1),"&lt;=0"),"")</f>
        <v/>
      </c>
      <c r="AB85" s="42" t="str">
        <f ca="1">IFERROR(SUMIFS(OFFSET(_TradingHistory[実現損益],ROWS(_TradingHistory[])-IF(B85&gt;ROWS(_TradingHistory[]),ROWS(_TradingHistory[]),B85),0,IF(B85&gt;ROWS(_TradingHistory[]),ROWS(_TradingHistory[]),B85)-B84),OFFSET(_TradingHistory[実現損益],ROWS(_TradingHistory[])-IF(B85&gt;ROWS(_TradingHistory[]),ROWS(_TradingHistory[]),B85),0,IF(B85&gt;ROWS(_TradingHistory[]),ROWS(_TradingHistory[]),B85)-B84,1),"&lt;=0"),"")</f>
        <v/>
      </c>
      <c r="AC85" s="41" t="str">
        <f t="shared" ca="1" si="105"/>
        <v/>
      </c>
      <c r="AD85" s="9" t="str">
        <f t="shared" ca="1" si="106"/>
        <v/>
      </c>
      <c r="AE85" s="16" t="str">
        <f t="shared" ca="1" si="107"/>
        <v/>
      </c>
      <c r="AF85" s="7" t="str">
        <f t="shared" ca="1" si="108"/>
        <v/>
      </c>
      <c r="AG85" s="8" t="str">
        <f t="shared" ca="1" si="109"/>
        <v/>
      </c>
      <c r="AH85" s="15" t="str">
        <f t="shared" ca="1" si="110"/>
        <v/>
      </c>
      <c r="AI85" s="9" t="str">
        <f t="shared" ca="1" si="111"/>
        <v/>
      </c>
      <c r="AJ85" s="7" t="str">
        <f t="shared" ca="1" si="112"/>
        <v/>
      </c>
      <c r="AK85" s="8" t="str">
        <f t="shared" ca="1" si="113"/>
        <v/>
      </c>
      <c r="AL85" s="15" t="str">
        <f t="shared" ca="1" si="114"/>
        <v/>
      </c>
      <c r="AM85" s="31" t="str">
        <f t="shared" ca="1" si="115"/>
        <v/>
      </c>
      <c r="AN85" s="32">
        <f t="shared" ca="1" si="127"/>
        <v>0.94876023427165568</v>
      </c>
      <c r="AO85" s="24">
        <f t="shared" ca="1" si="129"/>
        <v>90020</v>
      </c>
      <c r="AP85" s="21">
        <f t="shared" ca="1" si="116"/>
        <v>1.2195121951219513E-2</v>
      </c>
      <c r="AQ85" s="25">
        <f t="shared" ca="1" si="130"/>
        <v>100</v>
      </c>
      <c r="AR85" s="22">
        <f t="shared" ca="1" si="91"/>
        <v>4.9331744716121015</v>
      </c>
      <c r="AS85" s="25">
        <f t="shared" ca="1" si="131"/>
        <v>19304</v>
      </c>
      <c r="AT85" s="24">
        <f t="shared" ca="1" si="132"/>
        <v>95230</v>
      </c>
      <c r="AU85" s="25">
        <f t="shared" ca="1" si="133"/>
        <v>6</v>
      </c>
      <c r="AV85" s="22">
        <f t="shared" ca="1" si="128"/>
        <v>-5.1996007984031936</v>
      </c>
      <c r="AW85" s="25">
        <f t="shared" ca="1" si="134"/>
        <v>1002</v>
      </c>
      <c r="AX85" s="36">
        <f t="shared" ca="1" si="135"/>
        <v>-5210</v>
      </c>
      <c r="AY85" s="35" t="str">
        <f>IF(B85&lt;サマリー!$B$33+100,-BC85/BG85,"")</f>
        <v/>
      </c>
      <c r="AZ85" s="20">
        <f t="shared" ca="1" si="117"/>
        <v>20</v>
      </c>
      <c r="BA85" s="21">
        <f t="shared" ca="1" si="118"/>
        <v>0.83333333333333337</v>
      </c>
      <c r="BB85" s="1">
        <f ca="1">COUNTIFS(OFFSET(_TradingHistory[実現損益],ROWS(_TradingHistory[])-IF(B85&gt;ROWS(_TradingHistory[]),ROWS(_TradingHistory[]),B85),0,IF(B85&gt;ROWS(_TradingHistory[]),ROWS(_TradingHistory[]),B85),1),"&gt;0")</f>
        <v>5</v>
      </c>
      <c r="BC85" s="22">
        <f t="shared" ca="1" si="119"/>
        <v>0.75657894736842102</v>
      </c>
      <c r="BD85" s="1">
        <f ca="1">SUMIFS(OFFSET(_TradingHistory[約定数量],ROWS(_TradingHistory[])-IF(B85&gt;ROWS(_TradingHistory[]),ROWS(_TradingHistory[]),B85),0,IF(B85&gt;ROWS(_TradingHistory[]),ROWS(_TradingHistory[]),B85),1),OFFSET(_TradingHistory[実現損益],ROWS(_TradingHistory[])-IF(B85&gt;ROWS(_TradingHistory[]),ROWS(_TradingHistory[]),B85),0,IF(B85&gt;ROWS(_TradingHistory[]),ROWS(_TradingHistory[]),B85),1),"&gt;0")</f>
        <v>304</v>
      </c>
      <c r="BE85" s="20">
        <f ca="1">SUMIFS(OFFSET(_TradingHistory[実現損益],ROWS(_TradingHistory[])-IF(B85&gt;ROWS(_TradingHistory[]),ROWS(_TradingHistory[]),B85),0,IF(B85&gt;ROWS(_TradingHistory[]),ROWS(_TradingHistory[]),B85)),OFFSET(_TradingHistory[実現損益],ROWS(_TradingHistory[])-IF(B85&gt;ROWS(_TradingHistory[]),ROWS(_TradingHistory[]),B85),0,IF(B85&gt;ROWS(_TradingHistory[]),ROWS(_TradingHistory[]),B85),1),"&gt;0")</f>
        <v>230</v>
      </c>
      <c r="BF85" s="1">
        <f ca="1">COUNTIFS(OFFSET(_TradingHistory[実現損益],ROWS(_TradingHistory[])-IF(B85&gt;ROWS(_TradingHistory[]),ROWS(_TradingHistory[]),B85),0,IF(B85&gt;ROWS(_TradingHistory[]),ROWS(_TradingHistory[]),B85),1),"&lt;=0")</f>
        <v>1</v>
      </c>
      <c r="BG85" s="22">
        <f t="shared" ca="1" si="120"/>
        <v>-105</v>
      </c>
      <c r="BH85" s="23">
        <f ca="1">SUMIFS(OFFSET(_TradingHistory[約定数量],ROWS(_TradingHistory[])-IF(B85&gt;ROWS(_TradingHistory[]),ROWS(_TradingHistory[]),B85),0,IF(B85&gt;ROWS(_TradingHistory[]),ROWS(_TradingHistory[]),B85),1),OFFSET(_TradingHistory[実現損益],ROWS(_TradingHistory[])-IF(B85&gt;ROWS(_TradingHistory[]),ROWS(_TradingHistory[]),B85),0,IF(B85&gt;ROWS(_TradingHistory[]),ROWS(_TradingHistory[]),B85),1),"&lt;=0")</f>
        <v>2</v>
      </c>
      <c r="BI85" s="37">
        <f ca="1">SUMIFS(OFFSET(_TradingHistory[実現損益],ROWS(_TradingHistory[])-IF(B85&gt;ROWS(_TradingHistory[]),ROWS(_TradingHistory[]),B85),0,IF(B85&gt;ROWS(_TradingHistory[]),ROWS(_TradingHistory[]),B85)),OFFSET(_TradingHistory[実現損益],ROWS(_TradingHistory[])-IF(B85&gt;ROWS(_TradingHistory[]),ROWS(_TradingHistory[]),B85),0,IF(B85&gt;ROWS(_TradingHistory[]),ROWS(_TradingHistory[]),B85),1),"&lt;=0")</f>
        <v>-210</v>
      </c>
      <c r="BJ85" s="35" t="str">
        <f t="shared" si="136"/>
        <v/>
      </c>
      <c r="BK85" s="20" t="str">
        <f t="shared" si="137"/>
        <v/>
      </c>
      <c r="BL85" s="21" t="str">
        <f t="shared" si="138"/>
        <v/>
      </c>
      <c r="BM85" s="23" t="str">
        <f t="shared" si="139"/>
        <v/>
      </c>
      <c r="BN85" s="22" t="str">
        <f t="shared" si="140"/>
        <v/>
      </c>
      <c r="BO85" s="25" t="str">
        <f t="shared" si="141"/>
        <v/>
      </c>
      <c r="BP85" s="20" t="str">
        <f t="shared" si="142"/>
        <v/>
      </c>
      <c r="BQ85" s="23" t="str">
        <f t="shared" si="143"/>
        <v/>
      </c>
      <c r="BR85" s="22" t="str">
        <f t="shared" si="144"/>
        <v/>
      </c>
      <c r="BS85" s="23" t="str">
        <f t="shared" si="145"/>
        <v/>
      </c>
      <c r="BT85" s="20" t="str">
        <f t="shared" si="146"/>
        <v/>
      </c>
    </row>
    <row r="86" spans="1:72" x14ac:dyDescent="0.4">
      <c r="A86" s="2" cm="1">
        <f t="array" ref="A86">IF(ROWS(_TradingHistory[])&gt;B86,INDEX(_TradingHistory[約定日],ROWS(_TradingHistory[])-B86,0),WORKDAY(A85,10))</f>
        <v>46850</v>
      </c>
      <c r="B86">
        <v>8300</v>
      </c>
      <c r="C86" s="17">
        <v>0.95</v>
      </c>
      <c r="D86">
        <v>200</v>
      </c>
      <c r="E86">
        <v>5</v>
      </c>
      <c r="F86">
        <v>5</v>
      </c>
      <c r="G86" s="8">
        <f t="shared" si="121"/>
        <v>1</v>
      </c>
      <c r="H86" s="9">
        <f t="shared" si="89"/>
        <v>90000</v>
      </c>
      <c r="I86" s="10">
        <f t="shared" si="122"/>
        <v>0.95</v>
      </c>
      <c r="J86" s="7">
        <f t="shared" si="123"/>
        <v>95</v>
      </c>
      <c r="K86" s="8">
        <f t="shared" si="90"/>
        <v>5</v>
      </c>
      <c r="L86" s="11">
        <f t="shared" si="97"/>
        <v>19000</v>
      </c>
      <c r="M86" s="12">
        <f t="shared" si="98"/>
        <v>95000</v>
      </c>
      <c r="N86" s="7">
        <f t="shared" si="124"/>
        <v>5</v>
      </c>
      <c r="O86" s="8">
        <f t="shared" si="125"/>
        <v>-5</v>
      </c>
      <c r="P86" s="11">
        <f t="shared" si="99"/>
        <v>1000</v>
      </c>
      <c r="Q86" s="40">
        <f t="shared" si="100"/>
        <v>-5000</v>
      </c>
      <c r="R86" s="41" t="str">
        <f t="shared" ca="1" si="101"/>
        <v/>
      </c>
      <c r="S86" s="12" t="str">
        <f t="shared" ca="1" si="102"/>
        <v/>
      </c>
      <c r="T86" s="13" t="str">
        <f t="shared" ca="1" si="126"/>
        <v/>
      </c>
      <c r="U86" s="7" t="str">
        <f ca="1">IFERROR(COUNTIFS(OFFSET(_TradingHistory[実現損益],ROWS(_TradingHistory[])-IF(B86&gt;ROWS(_TradingHistory[]),ROWS(_TradingHistory[]),B86),0,IF(B86&gt;ROWS(_TradingHistory[]),ROWS(_TradingHistory[]),B86)-B85,1),"&gt;0"),"")</f>
        <v/>
      </c>
      <c r="V86" s="8" t="str">
        <f t="shared" ca="1" si="103"/>
        <v/>
      </c>
      <c r="W86" s="7" t="str">
        <f ca="1">IFERROR(SUMIFS(OFFSET(_TradingHistory[約定数量],ROWS(_TradingHistory[])-IF(B86&gt;ROWS(_TradingHistory[]),ROWS(_TradingHistory[]),B86),0,IF(B86&gt;ROWS(_TradingHistory[]),ROWS(_TradingHistory[]),B86)-B85,1),OFFSET(_TradingHistory[実現損益],ROWS(_TradingHistory[])-IF(B86&gt;ROWS(_TradingHistory[]),ROWS(_TradingHistory[]),B86),0,IF(B86&gt;ROWS(_TradingHistory[]),ROWS(_TradingHistory[]),B86)-B85,1),"&gt;0"),"")</f>
        <v/>
      </c>
      <c r="X86" s="7" t="str">
        <f ca="1">IFERROR(SUMIFS(OFFSET(_TradingHistory[実現損益],ROWS(_TradingHistory[])-IF(B86&gt;ROWS(_TradingHistory[]),ROWS(_TradingHistory[]),B86),0,IF(B86&gt;ROWS(_TradingHistory[]),ROWS(_TradingHistory[]),B86)-B85),OFFSET(_TradingHistory[実現損益],ROWS(_TradingHistory[])-IF(B86&gt;ROWS(_TradingHistory[]),ROWS(_TradingHistory[]),B86),0,IF(B86&gt;ROWS(_TradingHistory[]),ROWS(_TradingHistory[]),B86)-B85,1),"&gt;0"),"")</f>
        <v/>
      </c>
      <c r="Y86" s="14" t="str">
        <f ca="1">IFERROR(COUNTIFS(OFFSET(_TradingHistory[実現損益],ROWS(_TradingHistory[])-IF(B86&gt;ROWS(_TradingHistory[]),ROWS(_TradingHistory[]),B86),0,IF(B86&gt;ROWS(_TradingHistory[]),ROWS(_TradingHistory[]),B86)-B85,1),"&lt;=0"),"")</f>
        <v/>
      </c>
      <c r="Z86" s="8" t="str">
        <f t="shared" ca="1" si="104"/>
        <v/>
      </c>
      <c r="AA86" s="7" t="str">
        <f ca="1">IFERROR(SUMIFS(OFFSET(_TradingHistory[約定数量],ROWS(_TradingHistory[])-IF(B86&gt;ROWS(_TradingHistory[]),ROWS(_TradingHistory[]),B86),0,IF(B86&gt;ROWS(_TradingHistory[]),ROWS(_TradingHistory[]),B86)-B85,1),OFFSET(_TradingHistory[実現損益],ROWS(_TradingHistory[])-IF(B86&gt;ROWS(_TradingHistory[]),ROWS(_TradingHistory[]),B86),0,IF(B86&gt;ROWS(_TradingHistory[]),ROWS(_TradingHistory[]),B86)-B85,1),"&lt;=0"),"")</f>
        <v/>
      </c>
      <c r="AB86" s="42" t="str">
        <f ca="1">IFERROR(SUMIFS(OFFSET(_TradingHistory[実現損益],ROWS(_TradingHistory[])-IF(B86&gt;ROWS(_TradingHistory[]),ROWS(_TradingHistory[]),B86),0,IF(B86&gt;ROWS(_TradingHistory[]),ROWS(_TradingHistory[]),B86)-B85),OFFSET(_TradingHistory[実現損益],ROWS(_TradingHistory[])-IF(B86&gt;ROWS(_TradingHistory[]),ROWS(_TradingHistory[]),B86),0,IF(B86&gt;ROWS(_TradingHistory[]),ROWS(_TradingHistory[]),B86)-B85,1),"&lt;=0"),"")</f>
        <v/>
      </c>
      <c r="AC86" s="41" t="str">
        <f t="shared" ca="1" si="105"/>
        <v/>
      </c>
      <c r="AD86" s="9" t="str">
        <f t="shared" ca="1" si="106"/>
        <v/>
      </c>
      <c r="AE86" s="16" t="str">
        <f t="shared" ca="1" si="107"/>
        <v/>
      </c>
      <c r="AF86" s="7" t="str">
        <f t="shared" ca="1" si="108"/>
        <v/>
      </c>
      <c r="AG86" s="8" t="str">
        <f t="shared" ca="1" si="109"/>
        <v/>
      </c>
      <c r="AH86" s="15" t="str">
        <f t="shared" ca="1" si="110"/>
        <v/>
      </c>
      <c r="AI86" s="9" t="str">
        <f t="shared" ca="1" si="111"/>
        <v/>
      </c>
      <c r="AJ86" s="7" t="str">
        <f t="shared" ca="1" si="112"/>
        <v/>
      </c>
      <c r="AK86" s="8" t="str">
        <f t="shared" ca="1" si="113"/>
        <v/>
      </c>
      <c r="AL86" s="15" t="str">
        <f t="shared" ca="1" si="114"/>
        <v/>
      </c>
      <c r="AM86" s="31" t="str">
        <f t="shared" ca="1" si="115"/>
        <v/>
      </c>
      <c r="AN86" s="32">
        <f t="shared" ca="1" si="127"/>
        <v>0.94876023427165568</v>
      </c>
      <c r="AO86" s="24">
        <f t="shared" ca="1" si="129"/>
        <v>90020</v>
      </c>
      <c r="AP86" s="21">
        <f t="shared" ca="1" si="116"/>
        <v>1.2048192771084338E-2</v>
      </c>
      <c r="AQ86" s="25">
        <f t="shared" ca="1" si="130"/>
        <v>100</v>
      </c>
      <c r="AR86" s="22">
        <f t="shared" ca="1" si="91"/>
        <v>4.9331744716121015</v>
      </c>
      <c r="AS86" s="25">
        <f t="shared" ca="1" si="131"/>
        <v>19304</v>
      </c>
      <c r="AT86" s="24">
        <f t="shared" ca="1" si="132"/>
        <v>95230</v>
      </c>
      <c r="AU86" s="25">
        <f t="shared" ca="1" si="133"/>
        <v>6</v>
      </c>
      <c r="AV86" s="22">
        <f t="shared" ca="1" si="128"/>
        <v>-5.1996007984031936</v>
      </c>
      <c r="AW86" s="25">
        <f t="shared" ca="1" si="134"/>
        <v>1002</v>
      </c>
      <c r="AX86" s="36">
        <f t="shared" ca="1" si="135"/>
        <v>-5210</v>
      </c>
      <c r="AY86" s="35" t="str">
        <f>IF(B86&lt;サマリー!$B$33+100,-BC86/BG86,"")</f>
        <v/>
      </c>
      <c r="AZ86" s="20">
        <f t="shared" ca="1" si="117"/>
        <v>20</v>
      </c>
      <c r="BA86" s="21">
        <f t="shared" ca="1" si="118"/>
        <v>0.83333333333333337</v>
      </c>
      <c r="BB86" s="1">
        <f ca="1">COUNTIFS(OFFSET(_TradingHistory[実現損益],ROWS(_TradingHistory[])-IF(B86&gt;ROWS(_TradingHistory[]),ROWS(_TradingHistory[]),B86),0,IF(B86&gt;ROWS(_TradingHistory[]),ROWS(_TradingHistory[]),B86),1),"&gt;0")</f>
        <v>5</v>
      </c>
      <c r="BC86" s="22">
        <f t="shared" ca="1" si="119"/>
        <v>0.75657894736842102</v>
      </c>
      <c r="BD86" s="1">
        <f ca="1">SUMIFS(OFFSET(_TradingHistory[約定数量],ROWS(_TradingHistory[])-IF(B86&gt;ROWS(_TradingHistory[]),ROWS(_TradingHistory[]),B86),0,IF(B86&gt;ROWS(_TradingHistory[]),ROWS(_TradingHistory[]),B86),1),OFFSET(_TradingHistory[実現損益],ROWS(_TradingHistory[])-IF(B86&gt;ROWS(_TradingHistory[]),ROWS(_TradingHistory[]),B86),0,IF(B86&gt;ROWS(_TradingHistory[]),ROWS(_TradingHistory[]),B86),1),"&gt;0")</f>
        <v>304</v>
      </c>
      <c r="BE86" s="20">
        <f ca="1">SUMIFS(OFFSET(_TradingHistory[実現損益],ROWS(_TradingHistory[])-IF(B86&gt;ROWS(_TradingHistory[]),ROWS(_TradingHistory[]),B86),0,IF(B86&gt;ROWS(_TradingHistory[]),ROWS(_TradingHistory[]),B86)),OFFSET(_TradingHistory[実現損益],ROWS(_TradingHistory[])-IF(B86&gt;ROWS(_TradingHistory[]),ROWS(_TradingHistory[]),B86),0,IF(B86&gt;ROWS(_TradingHistory[]),ROWS(_TradingHistory[]),B86),1),"&gt;0")</f>
        <v>230</v>
      </c>
      <c r="BF86" s="1">
        <f ca="1">COUNTIFS(OFFSET(_TradingHistory[実現損益],ROWS(_TradingHistory[])-IF(B86&gt;ROWS(_TradingHistory[]),ROWS(_TradingHistory[]),B86),0,IF(B86&gt;ROWS(_TradingHistory[]),ROWS(_TradingHistory[]),B86),1),"&lt;=0")</f>
        <v>1</v>
      </c>
      <c r="BG86" s="22">
        <f t="shared" ca="1" si="120"/>
        <v>-105</v>
      </c>
      <c r="BH86" s="23">
        <f ca="1">SUMIFS(OFFSET(_TradingHistory[約定数量],ROWS(_TradingHistory[])-IF(B86&gt;ROWS(_TradingHistory[]),ROWS(_TradingHistory[]),B86),0,IF(B86&gt;ROWS(_TradingHistory[]),ROWS(_TradingHistory[]),B86),1),OFFSET(_TradingHistory[実現損益],ROWS(_TradingHistory[])-IF(B86&gt;ROWS(_TradingHistory[]),ROWS(_TradingHistory[]),B86),0,IF(B86&gt;ROWS(_TradingHistory[]),ROWS(_TradingHistory[]),B86),1),"&lt;=0")</f>
        <v>2</v>
      </c>
      <c r="BI86" s="37">
        <f ca="1">SUMIFS(OFFSET(_TradingHistory[実現損益],ROWS(_TradingHistory[])-IF(B86&gt;ROWS(_TradingHistory[]),ROWS(_TradingHistory[]),B86),0,IF(B86&gt;ROWS(_TradingHistory[]),ROWS(_TradingHistory[]),B86)),OFFSET(_TradingHistory[実現損益],ROWS(_TradingHistory[])-IF(B86&gt;ROWS(_TradingHistory[]),ROWS(_TradingHistory[]),B86),0,IF(B86&gt;ROWS(_TradingHistory[]),ROWS(_TradingHistory[]),B86),1),"&lt;=0")</f>
        <v>-210</v>
      </c>
      <c r="BJ86" s="35" t="str">
        <f t="shared" si="136"/>
        <v/>
      </c>
      <c r="BK86" s="20" t="str">
        <f t="shared" si="137"/>
        <v/>
      </c>
      <c r="BL86" s="21" t="str">
        <f t="shared" si="138"/>
        <v/>
      </c>
      <c r="BM86" s="23" t="str">
        <f t="shared" si="139"/>
        <v/>
      </c>
      <c r="BN86" s="22" t="str">
        <f t="shared" si="140"/>
        <v/>
      </c>
      <c r="BO86" s="25" t="str">
        <f t="shared" si="141"/>
        <v/>
      </c>
      <c r="BP86" s="20" t="str">
        <f t="shared" si="142"/>
        <v/>
      </c>
      <c r="BQ86" s="23" t="str">
        <f t="shared" si="143"/>
        <v/>
      </c>
      <c r="BR86" s="22" t="str">
        <f t="shared" si="144"/>
        <v/>
      </c>
      <c r="BS86" s="23" t="str">
        <f t="shared" si="145"/>
        <v/>
      </c>
      <c r="BT86" s="20" t="str">
        <f t="shared" si="146"/>
        <v/>
      </c>
    </row>
    <row r="87" spans="1:72" x14ac:dyDescent="0.4">
      <c r="A87" s="2" cm="1">
        <f t="array" ref="A87">IF(ROWS(_TradingHistory[])&gt;B87,INDEX(_TradingHistory[約定日],ROWS(_TradingHistory[])-B87,0),WORKDAY(A86,10))</f>
        <v>46864</v>
      </c>
      <c r="B87">
        <v>8400</v>
      </c>
      <c r="C87" s="17">
        <v>0.95</v>
      </c>
      <c r="D87">
        <v>200</v>
      </c>
      <c r="E87">
        <v>5</v>
      </c>
      <c r="F87">
        <v>5</v>
      </c>
      <c r="G87" s="8">
        <f t="shared" si="121"/>
        <v>1</v>
      </c>
      <c r="H87" s="9">
        <f t="shared" si="89"/>
        <v>90000</v>
      </c>
      <c r="I87" s="10">
        <f t="shared" si="122"/>
        <v>0.95</v>
      </c>
      <c r="J87" s="7">
        <f t="shared" si="123"/>
        <v>95</v>
      </c>
      <c r="K87" s="8">
        <f t="shared" si="90"/>
        <v>5</v>
      </c>
      <c r="L87" s="11">
        <f t="shared" si="97"/>
        <v>19000</v>
      </c>
      <c r="M87" s="12">
        <f t="shared" si="98"/>
        <v>95000</v>
      </c>
      <c r="N87" s="7">
        <f t="shared" si="124"/>
        <v>5</v>
      </c>
      <c r="O87" s="8">
        <f t="shared" si="125"/>
        <v>-5</v>
      </c>
      <c r="P87" s="11">
        <f t="shared" si="99"/>
        <v>1000</v>
      </c>
      <c r="Q87" s="40">
        <f t="shared" si="100"/>
        <v>-5000</v>
      </c>
      <c r="R87" s="41" t="str">
        <f t="shared" ca="1" si="101"/>
        <v/>
      </c>
      <c r="S87" s="12" t="str">
        <f t="shared" ca="1" si="102"/>
        <v/>
      </c>
      <c r="T87" s="13" t="str">
        <f t="shared" ca="1" si="126"/>
        <v/>
      </c>
      <c r="U87" s="7" t="str">
        <f ca="1">IFERROR(COUNTIFS(OFFSET(_TradingHistory[実現損益],ROWS(_TradingHistory[])-IF(B87&gt;ROWS(_TradingHistory[]),ROWS(_TradingHistory[]),B87),0,IF(B87&gt;ROWS(_TradingHistory[]),ROWS(_TradingHistory[]),B87)-B86,1),"&gt;0"),"")</f>
        <v/>
      </c>
      <c r="V87" s="8" t="str">
        <f t="shared" ca="1" si="103"/>
        <v/>
      </c>
      <c r="W87" s="7" t="str">
        <f ca="1">IFERROR(SUMIFS(OFFSET(_TradingHistory[約定数量],ROWS(_TradingHistory[])-IF(B87&gt;ROWS(_TradingHistory[]),ROWS(_TradingHistory[]),B87),0,IF(B87&gt;ROWS(_TradingHistory[]),ROWS(_TradingHistory[]),B87)-B86,1),OFFSET(_TradingHistory[実現損益],ROWS(_TradingHistory[])-IF(B87&gt;ROWS(_TradingHistory[]),ROWS(_TradingHistory[]),B87),0,IF(B87&gt;ROWS(_TradingHistory[]),ROWS(_TradingHistory[]),B87)-B86,1),"&gt;0"),"")</f>
        <v/>
      </c>
      <c r="X87" s="7" t="str">
        <f ca="1">IFERROR(SUMIFS(OFFSET(_TradingHistory[実現損益],ROWS(_TradingHistory[])-IF(B87&gt;ROWS(_TradingHistory[]),ROWS(_TradingHistory[]),B87),0,IF(B87&gt;ROWS(_TradingHistory[]),ROWS(_TradingHistory[]),B87)-B86),OFFSET(_TradingHistory[実現損益],ROWS(_TradingHistory[])-IF(B87&gt;ROWS(_TradingHistory[]),ROWS(_TradingHistory[]),B87),0,IF(B87&gt;ROWS(_TradingHistory[]),ROWS(_TradingHistory[]),B87)-B86,1),"&gt;0"),"")</f>
        <v/>
      </c>
      <c r="Y87" s="14" t="str">
        <f ca="1">IFERROR(COUNTIFS(OFFSET(_TradingHistory[実現損益],ROWS(_TradingHistory[])-IF(B87&gt;ROWS(_TradingHistory[]),ROWS(_TradingHistory[]),B87),0,IF(B87&gt;ROWS(_TradingHistory[]),ROWS(_TradingHistory[]),B87)-B86,1),"&lt;=0"),"")</f>
        <v/>
      </c>
      <c r="Z87" s="8" t="str">
        <f t="shared" ca="1" si="104"/>
        <v/>
      </c>
      <c r="AA87" s="7" t="str">
        <f ca="1">IFERROR(SUMIFS(OFFSET(_TradingHistory[約定数量],ROWS(_TradingHistory[])-IF(B87&gt;ROWS(_TradingHistory[]),ROWS(_TradingHistory[]),B87),0,IF(B87&gt;ROWS(_TradingHistory[]),ROWS(_TradingHistory[]),B87)-B86,1),OFFSET(_TradingHistory[実現損益],ROWS(_TradingHistory[])-IF(B87&gt;ROWS(_TradingHistory[]),ROWS(_TradingHistory[]),B87),0,IF(B87&gt;ROWS(_TradingHistory[]),ROWS(_TradingHistory[]),B87)-B86,1),"&lt;=0"),"")</f>
        <v/>
      </c>
      <c r="AB87" s="42" t="str">
        <f ca="1">IFERROR(SUMIFS(OFFSET(_TradingHistory[実現損益],ROWS(_TradingHistory[])-IF(B87&gt;ROWS(_TradingHistory[]),ROWS(_TradingHistory[]),B87),0,IF(B87&gt;ROWS(_TradingHistory[]),ROWS(_TradingHistory[]),B87)-B86),OFFSET(_TradingHistory[実現損益],ROWS(_TradingHistory[])-IF(B87&gt;ROWS(_TradingHistory[]),ROWS(_TradingHistory[]),B87),0,IF(B87&gt;ROWS(_TradingHistory[]),ROWS(_TradingHistory[]),B87)-B86,1),"&lt;=0"),"")</f>
        <v/>
      </c>
      <c r="AC87" s="41" t="str">
        <f t="shared" ca="1" si="105"/>
        <v/>
      </c>
      <c r="AD87" s="9" t="str">
        <f t="shared" ca="1" si="106"/>
        <v/>
      </c>
      <c r="AE87" s="16" t="str">
        <f t="shared" ca="1" si="107"/>
        <v/>
      </c>
      <c r="AF87" s="7" t="str">
        <f t="shared" ca="1" si="108"/>
        <v/>
      </c>
      <c r="AG87" s="8" t="str">
        <f t="shared" ca="1" si="109"/>
        <v/>
      </c>
      <c r="AH87" s="15" t="str">
        <f t="shared" ca="1" si="110"/>
        <v/>
      </c>
      <c r="AI87" s="9" t="str">
        <f t="shared" ca="1" si="111"/>
        <v/>
      </c>
      <c r="AJ87" s="7" t="str">
        <f t="shared" ca="1" si="112"/>
        <v/>
      </c>
      <c r="AK87" s="8" t="str">
        <f t="shared" ca="1" si="113"/>
        <v/>
      </c>
      <c r="AL87" s="15" t="str">
        <f t="shared" ca="1" si="114"/>
        <v/>
      </c>
      <c r="AM87" s="31" t="str">
        <f t="shared" ca="1" si="115"/>
        <v/>
      </c>
      <c r="AN87" s="32">
        <f t="shared" ca="1" si="127"/>
        <v>0.94876023427165568</v>
      </c>
      <c r="AO87" s="24">
        <f t="shared" ca="1" si="129"/>
        <v>90020</v>
      </c>
      <c r="AP87" s="21">
        <f t="shared" ca="1" si="116"/>
        <v>1.1904761904761904E-2</v>
      </c>
      <c r="AQ87" s="25">
        <f t="shared" ca="1" si="130"/>
        <v>100</v>
      </c>
      <c r="AR87" s="22">
        <f t="shared" ca="1" si="91"/>
        <v>4.9331744716121015</v>
      </c>
      <c r="AS87" s="25">
        <f t="shared" ca="1" si="131"/>
        <v>19304</v>
      </c>
      <c r="AT87" s="24">
        <f t="shared" ca="1" si="132"/>
        <v>95230</v>
      </c>
      <c r="AU87" s="25">
        <f t="shared" ca="1" si="133"/>
        <v>6</v>
      </c>
      <c r="AV87" s="22">
        <f t="shared" ca="1" si="128"/>
        <v>-5.1996007984031936</v>
      </c>
      <c r="AW87" s="25">
        <f t="shared" ca="1" si="134"/>
        <v>1002</v>
      </c>
      <c r="AX87" s="36">
        <f t="shared" ca="1" si="135"/>
        <v>-5210</v>
      </c>
      <c r="AY87" s="35" t="str">
        <f>IF(B87&lt;サマリー!$B$33+100,-BC87/BG87,"")</f>
        <v/>
      </c>
      <c r="AZ87" s="20">
        <f t="shared" ca="1" si="117"/>
        <v>20</v>
      </c>
      <c r="BA87" s="21">
        <f t="shared" ca="1" si="118"/>
        <v>0.83333333333333337</v>
      </c>
      <c r="BB87" s="1">
        <f ca="1">COUNTIFS(OFFSET(_TradingHistory[実現損益],ROWS(_TradingHistory[])-IF(B87&gt;ROWS(_TradingHistory[]),ROWS(_TradingHistory[]),B87),0,IF(B87&gt;ROWS(_TradingHistory[]),ROWS(_TradingHistory[]),B87),1),"&gt;0")</f>
        <v>5</v>
      </c>
      <c r="BC87" s="22">
        <f t="shared" ca="1" si="119"/>
        <v>0.75657894736842102</v>
      </c>
      <c r="BD87" s="1">
        <f ca="1">SUMIFS(OFFSET(_TradingHistory[約定数量],ROWS(_TradingHistory[])-IF(B87&gt;ROWS(_TradingHistory[]),ROWS(_TradingHistory[]),B87),0,IF(B87&gt;ROWS(_TradingHistory[]),ROWS(_TradingHistory[]),B87),1),OFFSET(_TradingHistory[実現損益],ROWS(_TradingHistory[])-IF(B87&gt;ROWS(_TradingHistory[]),ROWS(_TradingHistory[]),B87),0,IF(B87&gt;ROWS(_TradingHistory[]),ROWS(_TradingHistory[]),B87),1),"&gt;0")</f>
        <v>304</v>
      </c>
      <c r="BE87" s="20">
        <f ca="1">SUMIFS(OFFSET(_TradingHistory[実現損益],ROWS(_TradingHistory[])-IF(B87&gt;ROWS(_TradingHistory[]),ROWS(_TradingHistory[]),B87),0,IF(B87&gt;ROWS(_TradingHistory[]),ROWS(_TradingHistory[]),B87)),OFFSET(_TradingHistory[実現損益],ROWS(_TradingHistory[])-IF(B87&gt;ROWS(_TradingHistory[]),ROWS(_TradingHistory[]),B87),0,IF(B87&gt;ROWS(_TradingHistory[]),ROWS(_TradingHistory[]),B87),1),"&gt;0")</f>
        <v>230</v>
      </c>
      <c r="BF87" s="1">
        <f ca="1">COUNTIFS(OFFSET(_TradingHistory[実現損益],ROWS(_TradingHistory[])-IF(B87&gt;ROWS(_TradingHistory[]),ROWS(_TradingHistory[]),B87),0,IF(B87&gt;ROWS(_TradingHistory[]),ROWS(_TradingHistory[]),B87),1),"&lt;=0")</f>
        <v>1</v>
      </c>
      <c r="BG87" s="22">
        <f t="shared" ca="1" si="120"/>
        <v>-105</v>
      </c>
      <c r="BH87" s="23">
        <f ca="1">SUMIFS(OFFSET(_TradingHistory[約定数量],ROWS(_TradingHistory[])-IF(B87&gt;ROWS(_TradingHistory[]),ROWS(_TradingHistory[]),B87),0,IF(B87&gt;ROWS(_TradingHistory[]),ROWS(_TradingHistory[]),B87),1),OFFSET(_TradingHistory[実現損益],ROWS(_TradingHistory[])-IF(B87&gt;ROWS(_TradingHistory[]),ROWS(_TradingHistory[]),B87),0,IF(B87&gt;ROWS(_TradingHistory[]),ROWS(_TradingHistory[]),B87),1),"&lt;=0")</f>
        <v>2</v>
      </c>
      <c r="BI87" s="37">
        <f ca="1">SUMIFS(OFFSET(_TradingHistory[実現損益],ROWS(_TradingHistory[])-IF(B87&gt;ROWS(_TradingHistory[]),ROWS(_TradingHistory[]),B87),0,IF(B87&gt;ROWS(_TradingHistory[]),ROWS(_TradingHistory[]),B87)),OFFSET(_TradingHistory[実現損益],ROWS(_TradingHistory[])-IF(B87&gt;ROWS(_TradingHistory[]),ROWS(_TradingHistory[]),B87),0,IF(B87&gt;ROWS(_TradingHistory[]),ROWS(_TradingHistory[]),B87),1),"&lt;=0")</f>
        <v>-210</v>
      </c>
      <c r="BJ87" s="35" t="str">
        <f t="shared" si="136"/>
        <v/>
      </c>
      <c r="BK87" s="20" t="str">
        <f t="shared" si="137"/>
        <v/>
      </c>
      <c r="BL87" s="21" t="str">
        <f t="shared" si="138"/>
        <v/>
      </c>
      <c r="BM87" s="23" t="str">
        <f t="shared" si="139"/>
        <v/>
      </c>
      <c r="BN87" s="22" t="str">
        <f t="shared" si="140"/>
        <v/>
      </c>
      <c r="BO87" s="25" t="str">
        <f t="shared" si="141"/>
        <v/>
      </c>
      <c r="BP87" s="20" t="str">
        <f t="shared" si="142"/>
        <v/>
      </c>
      <c r="BQ87" s="23" t="str">
        <f t="shared" si="143"/>
        <v/>
      </c>
      <c r="BR87" s="22" t="str">
        <f t="shared" si="144"/>
        <v/>
      </c>
      <c r="BS87" s="23" t="str">
        <f t="shared" si="145"/>
        <v/>
      </c>
      <c r="BT87" s="20" t="str">
        <f t="shared" si="146"/>
        <v/>
      </c>
    </row>
    <row r="88" spans="1:72" x14ac:dyDescent="0.4">
      <c r="A88" s="2" cm="1">
        <f t="array" ref="A88">IF(ROWS(_TradingHistory[])&gt;B88,INDEX(_TradingHistory[約定日],ROWS(_TradingHistory[])-B88,0),WORKDAY(A87,10))</f>
        <v>46878</v>
      </c>
      <c r="B88">
        <v>8500</v>
      </c>
      <c r="C88" s="17">
        <v>0.95</v>
      </c>
      <c r="D88">
        <v>200</v>
      </c>
      <c r="E88">
        <v>5</v>
      </c>
      <c r="F88">
        <v>5</v>
      </c>
      <c r="G88" s="8">
        <f t="shared" si="121"/>
        <v>1</v>
      </c>
      <c r="H88" s="9">
        <f t="shared" ref="H88:H103" si="147">M88+Q88</f>
        <v>90000</v>
      </c>
      <c r="I88" s="10">
        <f t="shared" si="122"/>
        <v>0.95</v>
      </c>
      <c r="J88" s="7">
        <f t="shared" si="123"/>
        <v>95</v>
      </c>
      <c r="K88" s="8">
        <f t="shared" ref="K88:K103" si="148">M88/L88</f>
        <v>5</v>
      </c>
      <c r="L88" s="11">
        <f t="shared" si="97"/>
        <v>19000</v>
      </c>
      <c r="M88" s="12">
        <f t="shared" si="98"/>
        <v>95000</v>
      </c>
      <c r="N88" s="7">
        <f t="shared" si="124"/>
        <v>5</v>
      </c>
      <c r="O88" s="8">
        <f t="shared" si="125"/>
        <v>-5</v>
      </c>
      <c r="P88" s="11">
        <f t="shared" si="99"/>
        <v>1000</v>
      </c>
      <c r="Q88" s="40">
        <f t="shared" si="100"/>
        <v>-5000</v>
      </c>
      <c r="R88" s="41" t="str">
        <f t="shared" ca="1" si="101"/>
        <v/>
      </c>
      <c r="S88" s="12" t="str">
        <f t="shared" ca="1" si="102"/>
        <v/>
      </c>
      <c r="T88" s="13" t="str">
        <f t="shared" ca="1" si="126"/>
        <v/>
      </c>
      <c r="U88" s="7" t="str">
        <f ca="1">IFERROR(COUNTIFS(OFFSET(_TradingHistory[実現損益],ROWS(_TradingHistory[])-IF(B88&gt;ROWS(_TradingHistory[]),ROWS(_TradingHistory[]),B88),0,IF(B88&gt;ROWS(_TradingHistory[]),ROWS(_TradingHistory[]),B88)-B87,1),"&gt;0"),"")</f>
        <v/>
      </c>
      <c r="V88" s="8" t="str">
        <f t="shared" ca="1" si="103"/>
        <v/>
      </c>
      <c r="W88" s="7" t="str">
        <f ca="1">IFERROR(SUMIFS(OFFSET(_TradingHistory[約定数量],ROWS(_TradingHistory[])-IF(B88&gt;ROWS(_TradingHistory[]),ROWS(_TradingHistory[]),B88),0,IF(B88&gt;ROWS(_TradingHistory[]),ROWS(_TradingHistory[]),B88)-B87,1),OFFSET(_TradingHistory[実現損益],ROWS(_TradingHistory[])-IF(B88&gt;ROWS(_TradingHistory[]),ROWS(_TradingHistory[]),B88),0,IF(B88&gt;ROWS(_TradingHistory[]),ROWS(_TradingHistory[]),B88)-B87,1),"&gt;0"),"")</f>
        <v/>
      </c>
      <c r="X88" s="7" t="str">
        <f ca="1">IFERROR(SUMIFS(OFFSET(_TradingHistory[実現損益],ROWS(_TradingHistory[])-IF(B88&gt;ROWS(_TradingHistory[]),ROWS(_TradingHistory[]),B88),0,IF(B88&gt;ROWS(_TradingHistory[]),ROWS(_TradingHistory[]),B88)-B87),OFFSET(_TradingHistory[実現損益],ROWS(_TradingHistory[])-IF(B88&gt;ROWS(_TradingHistory[]),ROWS(_TradingHistory[]),B88),0,IF(B88&gt;ROWS(_TradingHistory[]),ROWS(_TradingHistory[]),B88)-B87,1),"&gt;0"),"")</f>
        <v/>
      </c>
      <c r="Y88" s="14" t="str">
        <f ca="1">IFERROR(COUNTIFS(OFFSET(_TradingHistory[実現損益],ROWS(_TradingHistory[])-IF(B88&gt;ROWS(_TradingHistory[]),ROWS(_TradingHistory[]),B88),0,IF(B88&gt;ROWS(_TradingHistory[]),ROWS(_TradingHistory[]),B88)-B87,1),"&lt;=0"),"")</f>
        <v/>
      </c>
      <c r="Z88" s="8" t="str">
        <f t="shared" ca="1" si="104"/>
        <v/>
      </c>
      <c r="AA88" s="7" t="str">
        <f ca="1">IFERROR(SUMIFS(OFFSET(_TradingHistory[約定数量],ROWS(_TradingHistory[])-IF(B88&gt;ROWS(_TradingHistory[]),ROWS(_TradingHistory[]),B88),0,IF(B88&gt;ROWS(_TradingHistory[]),ROWS(_TradingHistory[]),B88)-B87,1),OFFSET(_TradingHistory[実現損益],ROWS(_TradingHistory[])-IF(B88&gt;ROWS(_TradingHistory[]),ROWS(_TradingHistory[]),B88),0,IF(B88&gt;ROWS(_TradingHistory[]),ROWS(_TradingHistory[]),B88)-B87,1),"&lt;=0"),"")</f>
        <v/>
      </c>
      <c r="AB88" s="42" t="str">
        <f ca="1">IFERROR(SUMIFS(OFFSET(_TradingHistory[実現損益],ROWS(_TradingHistory[])-IF(B88&gt;ROWS(_TradingHistory[]),ROWS(_TradingHistory[]),B88),0,IF(B88&gt;ROWS(_TradingHistory[]),ROWS(_TradingHistory[]),B88)-B87),OFFSET(_TradingHistory[実現損益],ROWS(_TradingHistory[])-IF(B88&gt;ROWS(_TradingHistory[]),ROWS(_TradingHistory[]),B88),0,IF(B88&gt;ROWS(_TradingHistory[]),ROWS(_TradingHistory[]),B88)-B87,1),"&lt;=0"),"")</f>
        <v/>
      </c>
      <c r="AC88" s="41" t="str">
        <f t="shared" ca="1" si="105"/>
        <v/>
      </c>
      <c r="AD88" s="9" t="str">
        <f t="shared" ca="1" si="106"/>
        <v/>
      </c>
      <c r="AE88" s="16" t="str">
        <f t="shared" ca="1" si="107"/>
        <v/>
      </c>
      <c r="AF88" s="7" t="str">
        <f t="shared" ca="1" si="108"/>
        <v/>
      </c>
      <c r="AG88" s="8" t="str">
        <f t="shared" ca="1" si="109"/>
        <v/>
      </c>
      <c r="AH88" s="15" t="str">
        <f t="shared" ca="1" si="110"/>
        <v/>
      </c>
      <c r="AI88" s="9" t="str">
        <f t="shared" ca="1" si="111"/>
        <v/>
      </c>
      <c r="AJ88" s="7" t="str">
        <f t="shared" ca="1" si="112"/>
        <v/>
      </c>
      <c r="AK88" s="8" t="str">
        <f t="shared" ca="1" si="113"/>
        <v/>
      </c>
      <c r="AL88" s="15" t="str">
        <f t="shared" ca="1" si="114"/>
        <v/>
      </c>
      <c r="AM88" s="31" t="str">
        <f t="shared" ca="1" si="115"/>
        <v/>
      </c>
      <c r="AN88" s="32">
        <f t="shared" ca="1" si="127"/>
        <v>0.94876023427165568</v>
      </c>
      <c r="AO88" s="24">
        <f t="shared" ca="1" si="129"/>
        <v>90020</v>
      </c>
      <c r="AP88" s="21">
        <f t="shared" ca="1" si="116"/>
        <v>1.1764705882352941E-2</v>
      </c>
      <c r="AQ88" s="25">
        <f t="shared" ca="1" si="130"/>
        <v>100</v>
      </c>
      <c r="AR88" s="22">
        <f t="shared" ref="AR88:AR103" ca="1" si="149">AT88/AS88</f>
        <v>4.9331744716121015</v>
      </c>
      <c r="AS88" s="25">
        <f t="shared" ca="1" si="131"/>
        <v>19304</v>
      </c>
      <c r="AT88" s="24">
        <f t="shared" ca="1" si="132"/>
        <v>95230</v>
      </c>
      <c r="AU88" s="25">
        <f t="shared" ca="1" si="133"/>
        <v>6</v>
      </c>
      <c r="AV88" s="22">
        <f t="shared" ca="1" si="128"/>
        <v>-5.1996007984031936</v>
      </c>
      <c r="AW88" s="25">
        <f t="shared" ca="1" si="134"/>
        <v>1002</v>
      </c>
      <c r="AX88" s="36">
        <f t="shared" ca="1" si="135"/>
        <v>-5210</v>
      </c>
      <c r="AY88" s="35" t="str">
        <f>IF(B88&lt;サマリー!$B$33+100,-BC88/BG88,"")</f>
        <v/>
      </c>
      <c r="AZ88" s="20">
        <f t="shared" ca="1" si="117"/>
        <v>20</v>
      </c>
      <c r="BA88" s="21">
        <f t="shared" ca="1" si="118"/>
        <v>0.83333333333333337</v>
      </c>
      <c r="BB88" s="1">
        <f ca="1">COUNTIFS(OFFSET(_TradingHistory[実現損益],ROWS(_TradingHistory[])-IF(B88&gt;ROWS(_TradingHistory[]),ROWS(_TradingHistory[]),B88),0,IF(B88&gt;ROWS(_TradingHistory[]),ROWS(_TradingHistory[]),B88),1),"&gt;0")</f>
        <v>5</v>
      </c>
      <c r="BC88" s="22">
        <f t="shared" ca="1" si="119"/>
        <v>0.75657894736842102</v>
      </c>
      <c r="BD88" s="1">
        <f ca="1">SUMIFS(OFFSET(_TradingHistory[約定数量],ROWS(_TradingHistory[])-IF(B88&gt;ROWS(_TradingHistory[]),ROWS(_TradingHistory[]),B88),0,IF(B88&gt;ROWS(_TradingHistory[]),ROWS(_TradingHistory[]),B88),1),OFFSET(_TradingHistory[実現損益],ROWS(_TradingHistory[])-IF(B88&gt;ROWS(_TradingHistory[]),ROWS(_TradingHistory[]),B88),0,IF(B88&gt;ROWS(_TradingHistory[]),ROWS(_TradingHistory[]),B88),1),"&gt;0")</f>
        <v>304</v>
      </c>
      <c r="BE88" s="20">
        <f ca="1">SUMIFS(OFFSET(_TradingHistory[実現損益],ROWS(_TradingHistory[])-IF(B88&gt;ROWS(_TradingHistory[]),ROWS(_TradingHistory[]),B88),0,IF(B88&gt;ROWS(_TradingHistory[]),ROWS(_TradingHistory[]),B88)),OFFSET(_TradingHistory[実現損益],ROWS(_TradingHistory[])-IF(B88&gt;ROWS(_TradingHistory[]),ROWS(_TradingHistory[]),B88),0,IF(B88&gt;ROWS(_TradingHistory[]),ROWS(_TradingHistory[]),B88),1),"&gt;0")</f>
        <v>230</v>
      </c>
      <c r="BF88" s="1">
        <f ca="1">COUNTIFS(OFFSET(_TradingHistory[実現損益],ROWS(_TradingHistory[])-IF(B88&gt;ROWS(_TradingHistory[]),ROWS(_TradingHistory[]),B88),0,IF(B88&gt;ROWS(_TradingHistory[]),ROWS(_TradingHistory[]),B88),1),"&lt;=0")</f>
        <v>1</v>
      </c>
      <c r="BG88" s="22">
        <f t="shared" ca="1" si="120"/>
        <v>-105</v>
      </c>
      <c r="BH88" s="23">
        <f ca="1">SUMIFS(OFFSET(_TradingHistory[約定数量],ROWS(_TradingHistory[])-IF(B88&gt;ROWS(_TradingHistory[]),ROWS(_TradingHistory[]),B88),0,IF(B88&gt;ROWS(_TradingHistory[]),ROWS(_TradingHistory[]),B88),1),OFFSET(_TradingHistory[実現損益],ROWS(_TradingHistory[])-IF(B88&gt;ROWS(_TradingHistory[]),ROWS(_TradingHistory[]),B88),0,IF(B88&gt;ROWS(_TradingHistory[]),ROWS(_TradingHistory[]),B88),1),"&lt;=0")</f>
        <v>2</v>
      </c>
      <c r="BI88" s="37">
        <f ca="1">SUMIFS(OFFSET(_TradingHistory[実現損益],ROWS(_TradingHistory[])-IF(B88&gt;ROWS(_TradingHistory[]),ROWS(_TradingHistory[]),B88),0,IF(B88&gt;ROWS(_TradingHistory[]),ROWS(_TradingHistory[]),B88)),OFFSET(_TradingHistory[実現損益],ROWS(_TradingHistory[])-IF(B88&gt;ROWS(_TradingHistory[]),ROWS(_TradingHistory[]),B88),0,IF(B88&gt;ROWS(_TradingHistory[]),ROWS(_TradingHistory[]),B88),1),"&lt;=0")</f>
        <v>-210</v>
      </c>
      <c r="BJ88" s="35" t="str">
        <f t="shared" si="136"/>
        <v/>
      </c>
      <c r="BK88" s="20" t="str">
        <f t="shared" si="137"/>
        <v/>
      </c>
      <c r="BL88" s="21" t="str">
        <f t="shared" si="138"/>
        <v/>
      </c>
      <c r="BM88" s="23" t="str">
        <f t="shared" si="139"/>
        <v/>
      </c>
      <c r="BN88" s="22" t="str">
        <f t="shared" si="140"/>
        <v/>
      </c>
      <c r="BO88" s="25" t="str">
        <f t="shared" si="141"/>
        <v/>
      </c>
      <c r="BP88" s="20" t="str">
        <f t="shared" si="142"/>
        <v/>
      </c>
      <c r="BQ88" s="23" t="str">
        <f t="shared" si="143"/>
        <v/>
      </c>
      <c r="BR88" s="22" t="str">
        <f t="shared" si="144"/>
        <v/>
      </c>
      <c r="BS88" s="23" t="str">
        <f t="shared" si="145"/>
        <v/>
      </c>
      <c r="BT88" s="20" t="str">
        <f t="shared" si="146"/>
        <v/>
      </c>
    </row>
    <row r="89" spans="1:72" x14ac:dyDescent="0.4">
      <c r="A89" s="2" cm="1">
        <f t="array" ref="A89">IF(ROWS(_TradingHistory[])&gt;B89,INDEX(_TradingHistory[約定日],ROWS(_TradingHistory[])-B89,0),WORKDAY(A88,10))</f>
        <v>46892</v>
      </c>
      <c r="B89">
        <v>8600</v>
      </c>
      <c r="C89" s="17">
        <v>0.95</v>
      </c>
      <c r="D89">
        <v>200</v>
      </c>
      <c r="E89">
        <v>5</v>
      </c>
      <c r="F89">
        <v>5</v>
      </c>
      <c r="G89" s="8">
        <f t="shared" si="121"/>
        <v>1</v>
      </c>
      <c r="H89" s="9">
        <f t="shared" si="147"/>
        <v>90000</v>
      </c>
      <c r="I89" s="10">
        <f t="shared" si="122"/>
        <v>0.95</v>
      </c>
      <c r="J89" s="7">
        <f t="shared" si="123"/>
        <v>95</v>
      </c>
      <c r="K89" s="8">
        <f t="shared" si="148"/>
        <v>5</v>
      </c>
      <c r="L89" s="11">
        <f t="shared" si="97"/>
        <v>19000</v>
      </c>
      <c r="M89" s="12">
        <f t="shared" si="98"/>
        <v>95000</v>
      </c>
      <c r="N89" s="7">
        <f t="shared" si="124"/>
        <v>5</v>
      </c>
      <c r="O89" s="8">
        <f t="shared" si="125"/>
        <v>-5</v>
      </c>
      <c r="P89" s="11">
        <f t="shared" si="99"/>
        <v>1000</v>
      </c>
      <c r="Q89" s="40">
        <f t="shared" si="100"/>
        <v>-5000</v>
      </c>
      <c r="R89" s="41" t="str">
        <f t="shared" ca="1" si="101"/>
        <v/>
      </c>
      <c r="S89" s="12" t="str">
        <f t="shared" ca="1" si="102"/>
        <v/>
      </c>
      <c r="T89" s="13" t="str">
        <f t="shared" ca="1" si="126"/>
        <v/>
      </c>
      <c r="U89" s="7" t="str">
        <f ca="1">IFERROR(COUNTIFS(OFFSET(_TradingHistory[実現損益],ROWS(_TradingHistory[])-IF(B89&gt;ROWS(_TradingHistory[]),ROWS(_TradingHistory[]),B89),0,IF(B89&gt;ROWS(_TradingHistory[]),ROWS(_TradingHistory[]),B89)-B88,1),"&gt;0"),"")</f>
        <v/>
      </c>
      <c r="V89" s="8" t="str">
        <f t="shared" ca="1" si="103"/>
        <v/>
      </c>
      <c r="W89" s="7" t="str">
        <f ca="1">IFERROR(SUMIFS(OFFSET(_TradingHistory[約定数量],ROWS(_TradingHistory[])-IF(B89&gt;ROWS(_TradingHistory[]),ROWS(_TradingHistory[]),B89),0,IF(B89&gt;ROWS(_TradingHistory[]),ROWS(_TradingHistory[]),B89)-B88,1),OFFSET(_TradingHistory[実現損益],ROWS(_TradingHistory[])-IF(B89&gt;ROWS(_TradingHistory[]),ROWS(_TradingHistory[]),B89),0,IF(B89&gt;ROWS(_TradingHistory[]),ROWS(_TradingHistory[]),B89)-B88,1),"&gt;0"),"")</f>
        <v/>
      </c>
      <c r="X89" s="7" t="str">
        <f ca="1">IFERROR(SUMIFS(OFFSET(_TradingHistory[実現損益],ROWS(_TradingHistory[])-IF(B89&gt;ROWS(_TradingHistory[]),ROWS(_TradingHistory[]),B89),0,IF(B89&gt;ROWS(_TradingHistory[]),ROWS(_TradingHistory[]),B89)-B88),OFFSET(_TradingHistory[実現損益],ROWS(_TradingHistory[])-IF(B89&gt;ROWS(_TradingHistory[]),ROWS(_TradingHistory[]),B89),0,IF(B89&gt;ROWS(_TradingHistory[]),ROWS(_TradingHistory[]),B89)-B88,1),"&gt;0"),"")</f>
        <v/>
      </c>
      <c r="Y89" s="14" t="str">
        <f ca="1">IFERROR(COUNTIFS(OFFSET(_TradingHistory[実現損益],ROWS(_TradingHistory[])-IF(B89&gt;ROWS(_TradingHistory[]),ROWS(_TradingHistory[]),B89),0,IF(B89&gt;ROWS(_TradingHistory[]),ROWS(_TradingHistory[]),B89)-B88,1),"&lt;=0"),"")</f>
        <v/>
      </c>
      <c r="Z89" s="8" t="str">
        <f t="shared" ca="1" si="104"/>
        <v/>
      </c>
      <c r="AA89" s="7" t="str">
        <f ca="1">IFERROR(SUMIFS(OFFSET(_TradingHistory[約定数量],ROWS(_TradingHistory[])-IF(B89&gt;ROWS(_TradingHistory[]),ROWS(_TradingHistory[]),B89),0,IF(B89&gt;ROWS(_TradingHistory[]),ROWS(_TradingHistory[]),B89)-B88,1),OFFSET(_TradingHistory[実現損益],ROWS(_TradingHistory[])-IF(B89&gt;ROWS(_TradingHistory[]),ROWS(_TradingHistory[]),B89),0,IF(B89&gt;ROWS(_TradingHistory[]),ROWS(_TradingHistory[]),B89)-B88,1),"&lt;=0"),"")</f>
        <v/>
      </c>
      <c r="AB89" s="42" t="str">
        <f ca="1">IFERROR(SUMIFS(OFFSET(_TradingHistory[実現損益],ROWS(_TradingHistory[])-IF(B89&gt;ROWS(_TradingHistory[]),ROWS(_TradingHistory[]),B89),0,IF(B89&gt;ROWS(_TradingHistory[]),ROWS(_TradingHistory[]),B89)-B88),OFFSET(_TradingHistory[実現損益],ROWS(_TradingHistory[])-IF(B89&gt;ROWS(_TradingHistory[]),ROWS(_TradingHistory[]),B89),0,IF(B89&gt;ROWS(_TradingHistory[]),ROWS(_TradingHistory[]),B89)-B88,1),"&lt;=0"),"")</f>
        <v/>
      </c>
      <c r="AC89" s="41" t="str">
        <f t="shared" ca="1" si="105"/>
        <v/>
      </c>
      <c r="AD89" s="9" t="str">
        <f t="shared" ca="1" si="106"/>
        <v/>
      </c>
      <c r="AE89" s="16" t="str">
        <f t="shared" ca="1" si="107"/>
        <v/>
      </c>
      <c r="AF89" s="7" t="str">
        <f t="shared" ca="1" si="108"/>
        <v/>
      </c>
      <c r="AG89" s="8" t="str">
        <f t="shared" ca="1" si="109"/>
        <v/>
      </c>
      <c r="AH89" s="15" t="str">
        <f t="shared" ca="1" si="110"/>
        <v/>
      </c>
      <c r="AI89" s="9" t="str">
        <f t="shared" ca="1" si="111"/>
        <v/>
      </c>
      <c r="AJ89" s="7" t="str">
        <f t="shared" ca="1" si="112"/>
        <v/>
      </c>
      <c r="AK89" s="8" t="str">
        <f t="shared" ca="1" si="113"/>
        <v/>
      </c>
      <c r="AL89" s="15" t="str">
        <f t="shared" ca="1" si="114"/>
        <v/>
      </c>
      <c r="AM89" s="31" t="str">
        <f t="shared" ca="1" si="115"/>
        <v/>
      </c>
      <c r="AN89" s="32">
        <f t="shared" ca="1" si="127"/>
        <v>0.94876023427165568</v>
      </c>
      <c r="AO89" s="24">
        <f t="shared" ca="1" si="129"/>
        <v>90020</v>
      </c>
      <c r="AP89" s="21">
        <f t="shared" ca="1" si="116"/>
        <v>1.1627906976744186E-2</v>
      </c>
      <c r="AQ89" s="25">
        <f t="shared" ca="1" si="130"/>
        <v>100</v>
      </c>
      <c r="AR89" s="22">
        <f t="shared" ca="1" si="149"/>
        <v>4.9331744716121015</v>
      </c>
      <c r="AS89" s="25">
        <f t="shared" ca="1" si="131"/>
        <v>19304</v>
      </c>
      <c r="AT89" s="24">
        <f t="shared" ca="1" si="132"/>
        <v>95230</v>
      </c>
      <c r="AU89" s="25">
        <f t="shared" ca="1" si="133"/>
        <v>6</v>
      </c>
      <c r="AV89" s="22">
        <f t="shared" ca="1" si="128"/>
        <v>-5.1996007984031936</v>
      </c>
      <c r="AW89" s="25">
        <f t="shared" ca="1" si="134"/>
        <v>1002</v>
      </c>
      <c r="AX89" s="36">
        <f t="shared" ca="1" si="135"/>
        <v>-5210</v>
      </c>
      <c r="AY89" s="35" t="str">
        <f>IF(B89&lt;サマリー!$B$33+100,-BC89/BG89,"")</f>
        <v/>
      </c>
      <c r="AZ89" s="20">
        <f t="shared" ca="1" si="117"/>
        <v>20</v>
      </c>
      <c r="BA89" s="21">
        <f t="shared" ca="1" si="118"/>
        <v>0.83333333333333337</v>
      </c>
      <c r="BB89" s="1">
        <f ca="1">COUNTIFS(OFFSET(_TradingHistory[実現損益],ROWS(_TradingHistory[])-IF(B89&gt;ROWS(_TradingHistory[]),ROWS(_TradingHistory[]),B89),0,IF(B89&gt;ROWS(_TradingHistory[]),ROWS(_TradingHistory[]),B89),1),"&gt;0")</f>
        <v>5</v>
      </c>
      <c r="BC89" s="22">
        <f t="shared" ca="1" si="119"/>
        <v>0.75657894736842102</v>
      </c>
      <c r="BD89" s="1">
        <f ca="1">SUMIFS(OFFSET(_TradingHistory[約定数量],ROWS(_TradingHistory[])-IF(B89&gt;ROWS(_TradingHistory[]),ROWS(_TradingHistory[]),B89),0,IF(B89&gt;ROWS(_TradingHistory[]),ROWS(_TradingHistory[]),B89),1),OFFSET(_TradingHistory[実現損益],ROWS(_TradingHistory[])-IF(B89&gt;ROWS(_TradingHistory[]),ROWS(_TradingHistory[]),B89),0,IF(B89&gt;ROWS(_TradingHistory[]),ROWS(_TradingHistory[]),B89),1),"&gt;0")</f>
        <v>304</v>
      </c>
      <c r="BE89" s="20">
        <f ca="1">SUMIFS(OFFSET(_TradingHistory[実現損益],ROWS(_TradingHistory[])-IF(B89&gt;ROWS(_TradingHistory[]),ROWS(_TradingHistory[]),B89),0,IF(B89&gt;ROWS(_TradingHistory[]),ROWS(_TradingHistory[]),B89)),OFFSET(_TradingHistory[実現損益],ROWS(_TradingHistory[])-IF(B89&gt;ROWS(_TradingHistory[]),ROWS(_TradingHistory[]),B89),0,IF(B89&gt;ROWS(_TradingHistory[]),ROWS(_TradingHistory[]),B89),1),"&gt;0")</f>
        <v>230</v>
      </c>
      <c r="BF89" s="1">
        <f ca="1">COUNTIFS(OFFSET(_TradingHistory[実現損益],ROWS(_TradingHistory[])-IF(B89&gt;ROWS(_TradingHistory[]),ROWS(_TradingHistory[]),B89),0,IF(B89&gt;ROWS(_TradingHistory[]),ROWS(_TradingHistory[]),B89),1),"&lt;=0")</f>
        <v>1</v>
      </c>
      <c r="BG89" s="22">
        <f t="shared" ca="1" si="120"/>
        <v>-105</v>
      </c>
      <c r="BH89" s="23">
        <f ca="1">SUMIFS(OFFSET(_TradingHistory[約定数量],ROWS(_TradingHistory[])-IF(B89&gt;ROWS(_TradingHistory[]),ROWS(_TradingHistory[]),B89),0,IF(B89&gt;ROWS(_TradingHistory[]),ROWS(_TradingHistory[]),B89),1),OFFSET(_TradingHistory[実現損益],ROWS(_TradingHistory[])-IF(B89&gt;ROWS(_TradingHistory[]),ROWS(_TradingHistory[]),B89),0,IF(B89&gt;ROWS(_TradingHistory[]),ROWS(_TradingHistory[]),B89),1),"&lt;=0")</f>
        <v>2</v>
      </c>
      <c r="BI89" s="37">
        <f ca="1">SUMIFS(OFFSET(_TradingHistory[実現損益],ROWS(_TradingHistory[])-IF(B89&gt;ROWS(_TradingHistory[]),ROWS(_TradingHistory[]),B89),0,IF(B89&gt;ROWS(_TradingHistory[]),ROWS(_TradingHistory[]),B89)),OFFSET(_TradingHistory[実現損益],ROWS(_TradingHistory[])-IF(B89&gt;ROWS(_TradingHistory[]),ROWS(_TradingHistory[]),B89),0,IF(B89&gt;ROWS(_TradingHistory[]),ROWS(_TradingHistory[]),B89),1),"&lt;=0")</f>
        <v>-210</v>
      </c>
      <c r="BJ89" s="35" t="str">
        <f t="shared" si="136"/>
        <v/>
      </c>
      <c r="BK89" s="20" t="str">
        <f t="shared" si="137"/>
        <v/>
      </c>
      <c r="BL89" s="21" t="str">
        <f t="shared" si="138"/>
        <v/>
      </c>
      <c r="BM89" s="23" t="str">
        <f t="shared" si="139"/>
        <v/>
      </c>
      <c r="BN89" s="22" t="str">
        <f t="shared" si="140"/>
        <v/>
      </c>
      <c r="BO89" s="25" t="str">
        <f t="shared" si="141"/>
        <v/>
      </c>
      <c r="BP89" s="20" t="str">
        <f t="shared" si="142"/>
        <v/>
      </c>
      <c r="BQ89" s="23" t="str">
        <f t="shared" si="143"/>
        <v/>
      </c>
      <c r="BR89" s="22" t="str">
        <f t="shared" si="144"/>
        <v/>
      </c>
      <c r="BS89" s="23" t="str">
        <f t="shared" si="145"/>
        <v/>
      </c>
      <c r="BT89" s="20" t="str">
        <f t="shared" si="146"/>
        <v/>
      </c>
    </row>
    <row r="90" spans="1:72" x14ac:dyDescent="0.4">
      <c r="A90" s="2" cm="1">
        <f t="array" ref="A90">IF(ROWS(_TradingHistory[])&gt;B90,INDEX(_TradingHistory[約定日],ROWS(_TradingHistory[])-B90,0),WORKDAY(A89,10))</f>
        <v>46906</v>
      </c>
      <c r="B90">
        <v>8700</v>
      </c>
      <c r="C90" s="17">
        <v>0.95</v>
      </c>
      <c r="D90">
        <v>200</v>
      </c>
      <c r="E90">
        <v>5</v>
      </c>
      <c r="F90">
        <v>5</v>
      </c>
      <c r="G90" s="8">
        <f t="shared" si="121"/>
        <v>1</v>
      </c>
      <c r="H90" s="9">
        <f t="shared" si="147"/>
        <v>90000</v>
      </c>
      <c r="I90" s="10">
        <f t="shared" si="122"/>
        <v>0.95</v>
      </c>
      <c r="J90" s="7">
        <f t="shared" si="123"/>
        <v>95</v>
      </c>
      <c r="K90" s="8">
        <f t="shared" si="148"/>
        <v>5</v>
      </c>
      <c r="L90" s="11">
        <f t="shared" si="97"/>
        <v>19000</v>
      </c>
      <c r="M90" s="12">
        <f t="shared" si="98"/>
        <v>95000</v>
      </c>
      <c r="N90" s="7">
        <f t="shared" si="124"/>
        <v>5</v>
      </c>
      <c r="O90" s="8">
        <f t="shared" si="125"/>
        <v>-5</v>
      </c>
      <c r="P90" s="11">
        <f t="shared" si="99"/>
        <v>1000</v>
      </c>
      <c r="Q90" s="40">
        <f t="shared" si="100"/>
        <v>-5000</v>
      </c>
      <c r="R90" s="41" t="str">
        <f t="shared" ca="1" si="101"/>
        <v/>
      </c>
      <c r="S90" s="12" t="str">
        <f t="shared" ca="1" si="102"/>
        <v/>
      </c>
      <c r="T90" s="13" t="str">
        <f t="shared" ca="1" si="126"/>
        <v/>
      </c>
      <c r="U90" s="7" t="str">
        <f ca="1">IFERROR(COUNTIFS(OFFSET(_TradingHistory[実現損益],ROWS(_TradingHistory[])-IF(B90&gt;ROWS(_TradingHistory[]),ROWS(_TradingHistory[]),B90),0,IF(B90&gt;ROWS(_TradingHistory[]),ROWS(_TradingHistory[]),B90)-B89,1),"&gt;0"),"")</f>
        <v/>
      </c>
      <c r="V90" s="8" t="str">
        <f t="shared" ca="1" si="103"/>
        <v/>
      </c>
      <c r="W90" s="7" t="str">
        <f ca="1">IFERROR(SUMIFS(OFFSET(_TradingHistory[約定数量],ROWS(_TradingHistory[])-IF(B90&gt;ROWS(_TradingHistory[]),ROWS(_TradingHistory[]),B90),0,IF(B90&gt;ROWS(_TradingHistory[]),ROWS(_TradingHistory[]),B90)-B89,1),OFFSET(_TradingHistory[実現損益],ROWS(_TradingHistory[])-IF(B90&gt;ROWS(_TradingHistory[]),ROWS(_TradingHistory[]),B90),0,IF(B90&gt;ROWS(_TradingHistory[]),ROWS(_TradingHistory[]),B90)-B89,1),"&gt;0"),"")</f>
        <v/>
      </c>
      <c r="X90" s="7" t="str">
        <f ca="1">IFERROR(SUMIFS(OFFSET(_TradingHistory[実現損益],ROWS(_TradingHistory[])-IF(B90&gt;ROWS(_TradingHistory[]),ROWS(_TradingHistory[]),B90),0,IF(B90&gt;ROWS(_TradingHistory[]),ROWS(_TradingHistory[]),B90)-B89),OFFSET(_TradingHistory[実現損益],ROWS(_TradingHistory[])-IF(B90&gt;ROWS(_TradingHistory[]),ROWS(_TradingHistory[]),B90),0,IF(B90&gt;ROWS(_TradingHistory[]),ROWS(_TradingHistory[]),B90)-B89,1),"&gt;0"),"")</f>
        <v/>
      </c>
      <c r="Y90" s="14" t="str">
        <f ca="1">IFERROR(COUNTIFS(OFFSET(_TradingHistory[実現損益],ROWS(_TradingHistory[])-IF(B90&gt;ROWS(_TradingHistory[]),ROWS(_TradingHistory[]),B90),0,IF(B90&gt;ROWS(_TradingHistory[]),ROWS(_TradingHistory[]),B90)-B89,1),"&lt;=0"),"")</f>
        <v/>
      </c>
      <c r="Z90" s="8" t="str">
        <f t="shared" ca="1" si="104"/>
        <v/>
      </c>
      <c r="AA90" s="7" t="str">
        <f ca="1">IFERROR(SUMIFS(OFFSET(_TradingHistory[約定数量],ROWS(_TradingHistory[])-IF(B90&gt;ROWS(_TradingHistory[]),ROWS(_TradingHistory[]),B90),0,IF(B90&gt;ROWS(_TradingHistory[]),ROWS(_TradingHistory[]),B90)-B89,1),OFFSET(_TradingHistory[実現損益],ROWS(_TradingHistory[])-IF(B90&gt;ROWS(_TradingHistory[]),ROWS(_TradingHistory[]),B90),0,IF(B90&gt;ROWS(_TradingHistory[]),ROWS(_TradingHistory[]),B90)-B89,1),"&lt;=0"),"")</f>
        <v/>
      </c>
      <c r="AB90" s="42" t="str">
        <f ca="1">IFERROR(SUMIFS(OFFSET(_TradingHistory[実現損益],ROWS(_TradingHistory[])-IF(B90&gt;ROWS(_TradingHistory[]),ROWS(_TradingHistory[]),B90),0,IF(B90&gt;ROWS(_TradingHistory[]),ROWS(_TradingHistory[]),B90)-B89),OFFSET(_TradingHistory[実現損益],ROWS(_TradingHistory[])-IF(B90&gt;ROWS(_TradingHistory[]),ROWS(_TradingHistory[]),B90),0,IF(B90&gt;ROWS(_TradingHistory[]),ROWS(_TradingHistory[]),B90)-B89,1),"&lt;=0"),"")</f>
        <v/>
      </c>
      <c r="AC90" s="41" t="str">
        <f t="shared" ca="1" si="105"/>
        <v/>
      </c>
      <c r="AD90" s="9" t="str">
        <f t="shared" ca="1" si="106"/>
        <v/>
      </c>
      <c r="AE90" s="16" t="str">
        <f t="shared" ca="1" si="107"/>
        <v/>
      </c>
      <c r="AF90" s="7" t="str">
        <f t="shared" ca="1" si="108"/>
        <v/>
      </c>
      <c r="AG90" s="8" t="str">
        <f t="shared" ca="1" si="109"/>
        <v/>
      </c>
      <c r="AH90" s="15" t="str">
        <f t="shared" ca="1" si="110"/>
        <v/>
      </c>
      <c r="AI90" s="9" t="str">
        <f t="shared" ca="1" si="111"/>
        <v/>
      </c>
      <c r="AJ90" s="7" t="str">
        <f t="shared" ca="1" si="112"/>
        <v/>
      </c>
      <c r="AK90" s="8" t="str">
        <f t="shared" ca="1" si="113"/>
        <v/>
      </c>
      <c r="AL90" s="15" t="str">
        <f t="shared" ca="1" si="114"/>
        <v/>
      </c>
      <c r="AM90" s="31" t="str">
        <f t="shared" ca="1" si="115"/>
        <v/>
      </c>
      <c r="AN90" s="32">
        <f t="shared" ca="1" si="127"/>
        <v>0.94876023427165568</v>
      </c>
      <c r="AO90" s="24">
        <f t="shared" ca="1" si="129"/>
        <v>90020</v>
      </c>
      <c r="AP90" s="21">
        <f t="shared" ca="1" si="116"/>
        <v>1.1494252873563218E-2</v>
      </c>
      <c r="AQ90" s="25">
        <f t="shared" ca="1" si="130"/>
        <v>100</v>
      </c>
      <c r="AR90" s="22">
        <f t="shared" ca="1" si="149"/>
        <v>4.9331744716121015</v>
      </c>
      <c r="AS90" s="25">
        <f t="shared" ca="1" si="131"/>
        <v>19304</v>
      </c>
      <c r="AT90" s="24">
        <f t="shared" ca="1" si="132"/>
        <v>95230</v>
      </c>
      <c r="AU90" s="25">
        <f t="shared" ca="1" si="133"/>
        <v>6</v>
      </c>
      <c r="AV90" s="22">
        <f t="shared" ca="1" si="128"/>
        <v>-5.1996007984031936</v>
      </c>
      <c r="AW90" s="25">
        <f t="shared" ca="1" si="134"/>
        <v>1002</v>
      </c>
      <c r="AX90" s="36">
        <f t="shared" ca="1" si="135"/>
        <v>-5210</v>
      </c>
      <c r="AY90" s="35" t="str">
        <f>IF(B90&lt;サマリー!$B$33+100,-BC90/BG90,"")</f>
        <v/>
      </c>
      <c r="AZ90" s="20">
        <f t="shared" ca="1" si="117"/>
        <v>20</v>
      </c>
      <c r="BA90" s="21">
        <f t="shared" ca="1" si="118"/>
        <v>0.83333333333333337</v>
      </c>
      <c r="BB90" s="1">
        <f ca="1">COUNTIFS(OFFSET(_TradingHistory[実現損益],ROWS(_TradingHistory[])-IF(B90&gt;ROWS(_TradingHistory[]),ROWS(_TradingHistory[]),B90),0,IF(B90&gt;ROWS(_TradingHistory[]),ROWS(_TradingHistory[]),B90),1),"&gt;0")</f>
        <v>5</v>
      </c>
      <c r="BC90" s="22">
        <f t="shared" ca="1" si="119"/>
        <v>0.75657894736842102</v>
      </c>
      <c r="BD90" s="1">
        <f ca="1">SUMIFS(OFFSET(_TradingHistory[約定数量],ROWS(_TradingHistory[])-IF(B90&gt;ROWS(_TradingHistory[]),ROWS(_TradingHistory[]),B90),0,IF(B90&gt;ROWS(_TradingHistory[]),ROWS(_TradingHistory[]),B90),1),OFFSET(_TradingHistory[実現損益],ROWS(_TradingHistory[])-IF(B90&gt;ROWS(_TradingHistory[]),ROWS(_TradingHistory[]),B90),0,IF(B90&gt;ROWS(_TradingHistory[]),ROWS(_TradingHistory[]),B90),1),"&gt;0")</f>
        <v>304</v>
      </c>
      <c r="BE90" s="20">
        <f ca="1">SUMIFS(OFFSET(_TradingHistory[実現損益],ROWS(_TradingHistory[])-IF(B90&gt;ROWS(_TradingHistory[]),ROWS(_TradingHistory[]),B90),0,IF(B90&gt;ROWS(_TradingHistory[]),ROWS(_TradingHistory[]),B90)),OFFSET(_TradingHistory[実現損益],ROWS(_TradingHistory[])-IF(B90&gt;ROWS(_TradingHistory[]),ROWS(_TradingHistory[]),B90),0,IF(B90&gt;ROWS(_TradingHistory[]),ROWS(_TradingHistory[]),B90),1),"&gt;0")</f>
        <v>230</v>
      </c>
      <c r="BF90" s="1">
        <f ca="1">COUNTIFS(OFFSET(_TradingHistory[実現損益],ROWS(_TradingHistory[])-IF(B90&gt;ROWS(_TradingHistory[]),ROWS(_TradingHistory[]),B90),0,IF(B90&gt;ROWS(_TradingHistory[]),ROWS(_TradingHistory[]),B90),1),"&lt;=0")</f>
        <v>1</v>
      </c>
      <c r="BG90" s="22">
        <f t="shared" ca="1" si="120"/>
        <v>-105</v>
      </c>
      <c r="BH90" s="23">
        <f ca="1">SUMIFS(OFFSET(_TradingHistory[約定数量],ROWS(_TradingHistory[])-IF(B90&gt;ROWS(_TradingHistory[]),ROWS(_TradingHistory[]),B90),0,IF(B90&gt;ROWS(_TradingHistory[]),ROWS(_TradingHistory[]),B90),1),OFFSET(_TradingHistory[実現損益],ROWS(_TradingHistory[])-IF(B90&gt;ROWS(_TradingHistory[]),ROWS(_TradingHistory[]),B90),0,IF(B90&gt;ROWS(_TradingHistory[]),ROWS(_TradingHistory[]),B90),1),"&lt;=0")</f>
        <v>2</v>
      </c>
      <c r="BI90" s="37">
        <f ca="1">SUMIFS(OFFSET(_TradingHistory[実現損益],ROWS(_TradingHistory[])-IF(B90&gt;ROWS(_TradingHistory[]),ROWS(_TradingHistory[]),B90),0,IF(B90&gt;ROWS(_TradingHistory[]),ROWS(_TradingHistory[]),B90)),OFFSET(_TradingHistory[実現損益],ROWS(_TradingHistory[])-IF(B90&gt;ROWS(_TradingHistory[]),ROWS(_TradingHistory[]),B90),0,IF(B90&gt;ROWS(_TradingHistory[]),ROWS(_TradingHistory[]),B90),1),"&lt;=0")</f>
        <v>-210</v>
      </c>
      <c r="BJ90" s="35" t="str">
        <f t="shared" si="136"/>
        <v/>
      </c>
      <c r="BK90" s="20" t="str">
        <f t="shared" si="137"/>
        <v/>
      </c>
      <c r="BL90" s="21" t="str">
        <f t="shared" si="138"/>
        <v/>
      </c>
      <c r="BM90" s="23" t="str">
        <f t="shared" si="139"/>
        <v/>
      </c>
      <c r="BN90" s="22" t="str">
        <f t="shared" si="140"/>
        <v/>
      </c>
      <c r="BO90" s="25" t="str">
        <f t="shared" si="141"/>
        <v/>
      </c>
      <c r="BP90" s="20" t="str">
        <f t="shared" si="142"/>
        <v/>
      </c>
      <c r="BQ90" s="23" t="str">
        <f t="shared" si="143"/>
        <v/>
      </c>
      <c r="BR90" s="22" t="str">
        <f t="shared" si="144"/>
        <v/>
      </c>
      <c r="BS90" s="23" t="str">
        <f t="shared" si="145"/>
        <v/>
      </c>
      <c r="BT90" s="20" t="str">
        <f t="shared" si="146"/>
        <v/>
      </c>
    </row>
    <row r="91" spans="1:72" x14ac:dyDescent="0.4">
      <c r="A91" s="2" cm="1">
        <f t="array" ref="A91">IF(ROWS(_TradingHistory[])&gt;B91,INDEX(_TradingHistory[約定日],ROWS(_TradingHistory[])-B91,0),WORKDAY(A90,10))</f>
        <v>46920</v>
      </c>
      <c r="B91">
        <v>8800</v>
      </c>
      <c r="C91" s="17">
        <v>0.95</v>
      </c>
      <c r="D91">
        <v>200</v>
      </c>
      <c r="E91">
        <v>5</v>
      </c>
      <c r="F91">
        <v>5</v>
      </c>
      <c r="G91" s="8">
        <f t="shared" si="121"/>
        <v>1</v>
      </c>
      <c r="H91" s="9">
        <f t="shared" si="147"/>
        <v>90000</v>
      </c>
      <c r="I91" s="10">
        <f t="shared" si="122"/>
        <v>0.95</v>
      </c>
      <c r="J91" s="7">
        <f t="shared" si="123"/>
        <v>95</v>
      </c>
      <c r="K91" s="8">
        <f t="shared" si="148"/>
        <v>5</v>
      </c>
      <c r="L91" s="11">
        <f t="shared" si="97"/>
        <v>19000</v>
      </c>
      <c r="M91" s="12">
        <f t="shared" si="98"/>
        <v>95000</v>
      </c>
      <c r="N91" s="7">
        <f t="shared" si="124"/>
        <v>5</v>
      </c>
      <c r="O91" s="8">
        <f t="shared" si="125"/>
        <v>-5</v>
      </c>
      <c r="P91" s="11">
        <f t="shared" si="99"/>
        <v>1000</v>
      </c>
      <c r="Q91" s="40">
        <f t="shared" si="100"/>
        <v>-5000</v>
      </c>
      <c r="R91" s="41" t="str">
        <f t="shared" ca="1" si="101"/>
        <v/>
      </c>
      <c r="S91" s="12" t="str">
        <f t="shared" ca="1" si="102"/>
        <v/>
      </c>
      <c r="T91" s="13" t="str">
        <f t="shared" ca="1" si="126"/>
        <v/>
      </c>
      <c r="U91" s="7" t="str">
        <f ca="1">IFERROR(COUNTIFS(OFFSET(_TradingHistory[実現損益],ROWS(_TradingHistory[])-IF(B91&gt;ROWS(_TradingHistory[]),ROWS(_TradingHistory[]),B91),0,IF(B91&gt;ROWS(_TradingHistory[]),ROWS(_TradingHistory[]),B91)-B90,1),"&gt;0"),"")</f>
        <v/>
      </c>
      <c r="V91" s="8" t="str">
        <f t="shared" ca="1" si="103"/>
        <v/>
      </c>
      <c r="W91" s="7" t="str">
        <f ca="1">IFERROR(SUMIFS(OFFSET(_TradingHistory[約定数量],ROWS(_TradingHistory[])-IF(B91&gt;ROWS(_TradingHistory[]),ROWS(_TradingHistory[]),B91),0,IF(B91&gt;ROWS(_TradingHistory[]),ROWS(_TradingHistory[]),B91)-B90,1),OFFSET(_TradingHistory[実現損益],ROWS(_TradingHistory[])-IF(B91&gt;ROWS(_TradingHistory[]),ROWS(_TradingHistory[]),B91),0,IF(B91&gt;ROWS(_TradingHistory[]),ROWS(_TradingHistory[]),B91)-B90,1),"&gt;0"),"")</f>
        <v/>
      </c>
      <c r="X91" s="7" t="str">
        <f ca="1">IFERROR(SUMIFS(OFFSET(_TradingHistory[実現損益],ROWS(_TradingHistory[])-IF(B91&gt;ROWS(_TradingHistory[]),ROWS(_TradingHistory[]),B91),0,IF(B91&gt;ROWS(_TradingHistory[]),ROWS(_TradingHistory[]),B91)-B90),OFFSET(_TradingHistory[実現損益],ROWS(_TradingHistory[])-IF(B91&gt;ROWS(_TradingHistory[]),ROWS(_TradingHistory[]),B91),0,IF(B91&gt;ROWS(_TradingHistory[]),ROWS(_TradingHistory[]),B91)-B90,1),"&gt;0"),"")</f>
        <v/>
      </c>
      <c r="Y91" s="14" t="str">
        <f ca="1">IFERROR(COUNTIFS(OFFSET(_TradingHistory[実現損益],ROWS(_TradingHistory[])-IF(B91&gt;ROWS(_TradingHistory[]),ROWS(_TradingHistory[]),B91),0,IF(B91&gt;ROWS(_TradingHistory[]),ROWS(_TradingHistory[]),B91)-B90,1),"&lt;=0"),"")</f>
        <v/>
      </c>
      <c r="Z91" s="8" t="str">
        <f t="shared" ca="1" si="104"/>
        <v/>
      </c>
      <c r="AA91" s="7" t="str">
        <f ca="1">IFERROR(SUMIFS(OFFSET(_TradingHistory[約定数量],ROWS(_TradingHistory[])-IF(B91&gt;ROWS(_TradingHistory[]),ROWS(_TradingHistory[]),B91),0,IF(B91&gt;ROWS(_TradingHistory[]),ROWS(_TradingHistory[]),B91)-B90,1),OFFSET(_TradingHistory[実現損益],ROWS(_TradingHistory[])-IF(B91&gt;ROWS(_TradingHistory[]),ROWS(_TradingHistory[]),B91),0,IF(B91&gt;ROWS(_TradingHistory[]),ROWS(_TradingHistory[]),B91)-B90,1),"&lt;=0"),"")</f>
        <v/>
      </c>
      <c r="AB91" s="42" t="str">
        <f ca="1">IFERROR(SUMIFS(OFFSET(_TradingHistory[実現損益],ROWS(_TradingHistory[])-IF(B91&gt;ROWS(_TradingHistory[]),ROWS(_TradingHistory[]),B91),0,IF(B91&gt;ROWS(_TradingHistory[]),ROWS(_TradingHistory[]),B91)-B90),OFFSET(_TradingHistory[実現損益],ROWS(_TradingHistory[])-IF(B91&gt;ROWS(_TradingHistory[]),ROWS(_TradingHistory[]),B91),0,IF(B91&gt;ROWS(_TradingHistory[]),ROWS(_TradingHistory[]),B91)-B90,1),"&lt;=0"),"")</f>
        <v/>
      </c>
      <c r="AC91" s="41" t="str">
        <f t="shared" ca="1" si="105"/>
        <v/>
      </c>
      <c r="AD91" s="9" t="str">
        <f t="shared" ca="1" si="106"/>
        <v/>
      </c>
      <c r="AE91" s="16" t="str">
        <f t="shared" ca="1" si="107"/>
        <v/>
      </c>
      <c r="AF91" s="7" t="str">
        <f t="shared" ca="1" si="108"/>
        <v/>
      </c>
      <c r="AG91" s="8" t="str">
        <f t="shared" ca="1" si="109"/>
        <v/>
      </c>
      <c r="AH91" s="15" t="str">
        <f t="shared" ca="1" si="110"/>
        <v/>
      </c>
      <c r="AI91" s="9" t="str">
        <f t="shared" ca="1" si="111"/>
        <v/>
      </c>
      <c r="AJ91" s="7" t="str">
        <f t="shared" ca="1" si="112"/>
        <v/>
      </c>
      <c r="AK91" s="8" t="str">
        <f t="shared" ca="1" si="113"/>
        <v/>
      </c>
      <c r="AL91" s="15" t="str">
        <f t="shared" ca="1" si="114"/>
        <v/>
      </c>
      <c r="AM91" s="31" t="str">
        <f t="shared" ca="1" si="115"/>
        <v/>
      </c>
      <c r="AN91" s="32">
        <f t="shared" ca="1" si="127"/>
        <v>0.94876023427165568</v>
      </c>
      <c r="AO91" s="24">
        <f t="shared" ca="1" si="129"/>
        <v>90020</v>
      </c>
      <c r="AP91" s="21">
        <f t="shared" ca="1" si="116"/>
        <v>1.1363636363636364E-2</v>
      </c>
      <c r="AQ91" s="25">
        <f t="shared" ca="1" si="130"/>
        <v>100</v>
      </c>
      <c r="AR91" s="22">
        <f t="shared" ca="1" si="149"/>
        <v>4.9331744716121015</v>
      </c>
      <c r="AS91" s="25">
        <f t="shared" ca="1" si="131"/>
        <v>19304</v>
      </c>
      <c r="AT91" s="24">
        <f t="shared" ca="1" si="132"/>
        <v>95230</v>
      </c>
      <c r="AU91" s="25">
        <f t="shared" ca="1" si="133"/>
        <v>6</v>
      </c>
      <c r="AV91" s="22">
        <f t="shared" ca="1" si="128"/>
        <v>-5.1996007984031936</v>
      </c>
      <c r="AW91" s="25">
        <f t="shared" ca="1" si="134"/>
        <v>1002</v>
      </c>
      <c r="AX91" s="36">
        <f t="shared" ca="1" si="135"/>
        <v>-5210</v>
      </c>
      <c r="AY91" s="35" t="str">
        <f>IF(B91&lt;サマリー!$B$33+100,-BC91/BG91,"")</f>
        <v/>
      </c>
      <c r="AZ91" s="20">
        <f t="shared" ca="1" si="117"/>
        <v>20</v>
      </c>
      <c r="BA91" s="21">
        <f t="shared" ca="1" si="118"/>
        <v>0.83333333333333337</v>
      </c>
      <c r="BB91" s="1">
        <f ca="1">COUNTIFS(OFFSET(_TradingHistory[実現損益],ROWS(_TradingHistory[])-IF(B91&gt;ROWS(_TradingHistory[]),ROWS(_TradingHistory[]),B91),0,IF(B91&gt;ROWS(_TradingHistory[]),ROWS(_TradingHistory[]),B91),1),"&gt;0")</f>
        <v>5</v>
      </c>
      <c r="BC91" s="22">
        <f t="shared" ca="1" si="119"/>
        <v>0.75657894736842102</v>
      </c>
      <c r="BD91" s="1">
        <f ca="1">SUMIFS(OFFSET(_TradingHistory[約定数量],ROWS(_TradingHistory[])-IF(B91&gt;ROWS(_TradingHistory[]),ROWS(_TradingHistory[]),B91),0,IF(B91&gt;ROWS(_TradingHistory[]),ROWS(_TradingHistory[]),B91),1),OFFSET(_TradingHistory[実現損益],ROWS(_TradingHistory[])-IF(B91&gt;ROWS(_TradingHistory[]),ROWS(_TradingHistory[]),B91),0,IF(B91&gt;ROWS(_TradingHistory[]),ROWS(_TradingHistory[]),B91),1),"&gt;0")</f>
        <v>304</v>
      </c>
      <c r="BE91" s="20">
        <f ca="1">SUMIFS(OFFSET(_TradingHistory[実現損益],ROWS(_TradingHistory[])-IF(B91&gt;ROWS(_TradingHistory[]),ROWS(_TradingHistory[]),B91),0,IF(B91&gt;ROWS(_TradingHistory[]),ROWS(_TradingHistory[]),B91)),OFFSET(_TradingHistory[実現損益],ROWS(_TradingHistory[])-IF(B91&gt;ROWS(_TradingHistory[]),ROWS(_TradingHistory[]),B91),0,IF(B91&gt;ROWS(_TradingHistory[]),ROWS(_TradingHistory[]),B91),1),"&gt;0")</f>
        <v>230</v>
      </c>
      <c r="BF91" s="1">
        <f ca="1">COUNTIFS(OFFSET(_TradingHistory[実現損益],ROWS(_TradingHistory[])-IF(B91&gt;ROWS(_TradingHistory[]),ROWS(_TradingHistory[]),B91),0,IF(B91&gt;ROWS(_TradingHistory[]),ROWS(_TradingHistory[]),B91),1),"&lt;=0")</f>
        <v>1</v>
      </c>
      <c r="BG91" s="22">
        <f t="shared" ca="1" si="120"/>
        <v>-105</v>
      </c>
      <c r="BH91" s="23">
        <f ca="1">SUMIFS(OFFSET(_TradingHistory[約定数量],ROWS(_TradingHistory[])-IF(B91&gt;ROWS(_TradingHistory[]),ROWS(_TradingHistory[]),B91),0,IF(B91&gt;ROWS(_TradingHistory[]),ROWS(_TradingHistory[]),B91),1),OFFSET(_TradingHistory[実現損益],ROWS(_TradingHistory[])-IF(B91&gt;ROWS(_TradingHistory[]),ROWS(_TradingHistory[]),B91),0,IF(B91&gt;ROWS(_TradingHistory[]),ROWS(_TradingHistory[]),B91),1),"&lt;=0")</f>
        <v>2</v>
      </c>
      <c r="BI91" s="37">
        <f ca="1">SUMIFS(OFFSET(_TradingHistory[実現損益],ROWS(_TradingHistory[])-IF(B91&gt;ROWS(_TradingHistory[]),ROWS(_TradingHistory[]),B91),0,IF(B91&gt;ROWS(_TradingHistory[]),ROWS(_TradingHistory[]),B91)),OFFSET(_TradingHistory[実現損益],ROWS(_TradingHistory[])-IF(B91&gt;ROWS(_TradingHistory[]),ROWS(_TradingHistory[]),B91),0,IF(B91&gt;ROWS(_TradingHistory[]),ROWS(_TradingHistory[]),B91),1),"&lt;=0")</f>
        <v>-210</v>
      </c>
      <c r="BJ91" s="35" t="str">
        <f t="shared" si="136"/>
        <v/>
      </c>
      <c r="BK91" s="20" t="str">
        <f t="shared" si="137"/>
        <v/>
      </c>
      <c r="BL91" s="21" t="str">
        <f t="shared" si="138"/>
        <v/>
      </c>
      <c r="BM91" s="23" t="str">
        <f t="shared" si="139"/>
        <v/>
      </c>
      <c r="BN91" s="22" t="str">
        <f t="shared" si="140"/>
        <v/>
      </c>
      <c r="BO91" s="25" t="str">
        <f t="shared" si="141"/>
        <v/>
      </c>
      <c r="BP91" s="20" t="str">
        <f t="shared" si="142"/>
        <v/>
      </c>
      <c r="BQ91" s="23" t="str">
        <f t="shared" si="143"/>
        <v/>
      </c>
      <c r="BR91" s="22" t="str">
        <f t="shared" si="144"/>
        <v/>
      </c>
      <c r="BS91" s="23" t="str">
        <f t="shared" si="145"/>
        <v/>
      </c>
      <c r="BT91" s="20" t="str">
        <f t="shared" si="146"/>
        <v/>
      </c>
    </row>
    <row r="92" spans="1:72" x14ac:dyDescent="0.4">
      <c r="A92" s="2" cm="1">
        <f t="array" ref="A92">IF(ROWS(_TradingHistory[])&gt;B92,INDEX(_TradingHistory[約定日],ROWS(_TradingHistory[])-B92,0),WORKDAY(A91,10))</f>
        <v>46934</v>
      </c>
      <c r="B92">
        <v>8900</v>
      </c>
      <c r="C92" s="17">
        <v>0.95</v>
      </c>
      <c r="D92">
        <v>200</v>
      </c>
      <c r="E92">
        <v>5</v>
      </c>
      <c r="F92">
        <v>5</v>
      </c>
      <c r="G92" s="8">
        <f t="shared" si="121"/>
        <v>1</v>
      </c>
      <c r="H92" s="9">
        <f t="shared" si="147"/>
        <v>90000</v>
      </c>
      <c r="I92" s="10">
        <f t="shared" si="122"/>
        <v>0.95</v>
      </c>
      <c r="J92" s="7">
        <f t="shared" si="123"/>
        <v>95</v>
      </c>
      <c r="K92" s="8">
        <f t="shared" si="148"/>
        <v>5</v>
      </c>
      <c r="L92" s="11">
        <f t="shared" si="97"/>
        <v>19000</v>
      </c>
      <c r="M92" s="12">
        <f t="shared" si="98"/>
        <v>95000</v>
      </c>
      <c r="N92" s="7">
        <f t="shared" si="124"/>
        <v>5</v>
      </c>
      <c r="O92" s="8">
        <f t="shared" si="125"/>
        <v>-5</v>
      </c>
      <c r="P92" s="11">
        <f t="shared" si="99"/>
        <v>1000</v>
      </c>
      <c r="Q92" s="40">
        <f t="shared" si="100"/>
        <v>-5000</v>
      </c>
      <c r="R92" s="41" t="str">
        <f t="shared" ca="1" si="101"/>
        <v/>
      </c>
      <c r="S92" s="12" t="str">
        <f t="shared" ca="1" si="102"/>
        <v/>
      </c>
      <c r="T92" s="13" t="str">
        <f t="shared" ca="1" si="126"/>
        <v/>
      </c>
      <c r="U92" s="7" t="str">
        <f ca="1">IFERROR(COUNTIFS(OFFSET(_TradingHistory[実現損益],ROWS(_TradingHistory[])-IF(B92&gt;ROWS(_TradingHistory[]),ROWS(_TradingHistory[]),B92),0,IF(B92&gt;ROWS(_TradingHistory[]),ROWS(_TradingHistory[]),B92)-B91,1),"&gt;0"),"")</f>
        <v/>
      </c>
      <c r="V92" s="8" t="str">
        <f t="shared" ca="1" si="103"/>
        <v/>
      </c>
      <c r="W92" s="7" t="str">
        <f ca="1">IFERROR(SUMIFS(OFFSET(_TradingHistory[約定数量],ROWS(_TradingHistory[])-IF(B92&gt;ROWS(_TradingHistory[]),ROWS(_TradingHistory[]),B92),0,IF(B92&gt;ROWS(_TradingHistory[]),ROWS(_TradingHistory[]),B92)-B91,1),OFFSET(_TradingHistory[実現損益],ROWS(_TradingHistory[])-IF(B92&gt;ROWS(_TradingHistory[]),ROWS(_TradingHistory[]),B92),0,IF(B92&gt;ROWS(_TradingHistory[]),ROWS(_TradingHistory[]),B92)-B91,1),"&gt;0"),"")</f>
        <v/>
      </c>
      <c r="X92" s="7" t="str">
        <f ca="1">IFERROR(SUMIFS(OFFSET(_TradingHistory[実現損益],ROWS(_TradingHistory[])-IF(B92&gt;ROWS(_TradingHistory[]),ROWS(_TradingHistory[]),B92),0,IF(B92&gt;ROWS(_TradingHistory[]),ROWS(_TradingHistory[]),B92)-B91),OFFSET(_TradingHistory[実現損益],ROWS(_TradingHistory[])-IF(B92&gt;ROWS(_TradingHistory[]),ROWS(_TradingHistory[]),B92),0,IF(B92&gt;ROWS(_TradingHistory[]),ROWS(_TradingHistory[]),B92)-B91,1),"&gt;0"),"")</f>
        <v/>
      </c>
      <c r="Y92" s="14" t="str">
        <f ca="1">IFERROR(COUNTIFS(OFFSET(_TradingHistory[実現損益],ROWS(_TradingHistory[])-IF(B92&gt;ROWS(_TradingHistory[]),ROWS(_TradingHistory[]),B92),0,IF(B92&gt;ROWS(_TradingHistory[]),ROWS(_TradingHistory[]),B92)-B91,1),"&lt;=0"),"")</f>
        <v/>
      </c>
      <c r="Z92" s="8" t="str">
        <f t="shared" ca="1" si="104"/>
        <v/>
      </c>
      <c r="AA92" s="7" t="str">
        <f ca="1">IFERROR(SUMIFS(OFFSET(_TradingHistory[約定数量],ROWS(_TradingHistory[])-IF(B92&gt;ROWS(_TradingHistory[]),ROWS(_TradingHistory[]),B92),0,IF(B92&gt;ROWS(_TradingHistory[]),ROWS(_TradingHistory[]),B92)-B91,1),OFFSET(_TradingHistory[実現損益],ROWS(_TradingHistory[])-IF(B92&gt;ROWS(_TradingHistory[]),ROWS(_TradingHistory[]),B92),0,IF(B92&gt;ROWS(_TradingHistory[]),ROWS(_TradingHistory[]),B92)-B91,1),"&lt;=0"),"")</f>
        <v/>
      </c>
      <c r="AB92" s="42" t="str">
        <f ca="1">IFERROR(SUMIFS(OFFSET(_TradingHistory[実現損益],ROWS(_TradingHistory[])-IF(B92&gt;ROWS(_TradingHistory[]),ROWS(_TradingHistory[]),B92),0,IF(B92&gt;ROWS(_TradingHistory[]),ROWS(_TradingHistory[]),B92)-B91),OFFSET(_TradingHistory[実現損益],ROWS(_TradingHistory[])-IF(B92&gt;ROWS(_TradingHistory[]),ROWS(_TradingHistory[]),B92),0,IF(B92&gt;ROWS(_TradingHistory[]),ROWS(_TradingHistory[]),B92)-B91,1),"&lt;=0"),"")</f>
        <v/>
      </c>
      <c r="AC92" s="41" t="str">
        <f t="shared" ca="1" si="105"/>
        <v/>
      </c>
      <c r="AD92" s="9" t="str">
        <f t="shared" ca="1" si="106"/>
        <v/>
      </c>
      <c r="AE92" s="16" t="str">
        <f t="shared" ca="1" si="107"/>
        <v/>
      </c>
      <c r="AF92" s="7" t="str">
        <f t="shared" ca="1" si="108"/>
        <v/>
      </c>
      <c r="AG92" s="8" t="str">
        <f t="shared" ca="1" si="109"/>
        <v/>
      </c>
      <c r="AH92" s="15" t="str">
        <f t="shared" ca="1" si="110"/>
        <v/>
      </c>
      <c r="AI92" s="9" t="str">
        <f t="shared" ca="1" si="111"/>
        <v/>
      </c>
      <c r="AJ92" s="7" t="str">
        <f t="shared" ca="1" si="112"/>
        <v/>
      </c>
      <c r="AK92" s="8" t="str">
        <f t="shared" ca="1" si="113"/>
        <v/>
      </c>
      <c r="AL92" s="15" t="str">
        <f t="shared" ca="1" si="114"/>
        <v/>
      </c>
      <c r="AM92" s="31" t="str">
        <f t="shared" ca="1" si="115"/>
        <v/>
      </c>
      <c r="AN92" s="32">
        <f t="shared" ca="1" si="127"/>
        <v>0.94876023427165568</v>
      </c>
      <c r="AO92" s="24">
        <f t="shared" ca="1" si="129"/>
        <v>90020</v>
      </c>
      <c r="AP92" s="21">
        <f t="shared" ca="1" si="116"/>
        <v>1.1235955056179775E-2</v>
      </c>
      <c r="AQ92" s="25">
        <f t="shared" ca="1" si="130"/>
        <v>100</v>
      </c>
      <c r="AR92" s="22">
        <f t="shared" ca="1" si="149"/>
        <v>4.9331744716121015</v>
      </c>
      <c r="AS92" s="25">
        <f t="shared" ca="1" si="131"/>
        <v>19304</v>
      </c>
      <c r="AT92" s="24">
        <f t="shared" ca="1" si="132"/>
        <v>95230</v>
      </c>
      <c r="AU92" s="25">
        <f t="shared" ca="1" si="133"/>
        <v>6</v>
      </c>
      <c r="AV92" s="22">
        <f t="shared" ca="1" si="128"/>
        <v>-5.1996007984031936</v>
      </c>
      <c r="AW92" s="25">
        <f t="shared" ca="1" si="134"/>
        <v>1002</v>
      </c>
      <c r="AX92" s="36">
        <f t="shared" ca="1" si="135"/>
        <v>-5210</v>
      </c>
      <c r="AY92" s="35" t="str">
        <f>IF(B92&lt;サマリー!$B$33+100,-BC92/BG92,"")</f>
        <v/>
      </c>
      <c r="AZ92" s="20">
        <f t="shared" ca="1" si="117"/>
        <v>20</v>
      </c>
      <c r="BA92" s="21">
        <f t="shared" ca="1" si="118"/>
        <v>0.83333333333333337</v>
      </c>
      <c r="BB92" s="1">
        <f ca="1">COUNTIFS(OFFSET(_TradingHistory[実現損益],ROWS(_TradingHistory[])-IF(B92&gt;ROWS(_TradingHistory[]),ROWS(_TradingHistory[]),B92),0,IF(B92&gt;ROWS(_TradingHistory[]),ROWS(_TradingHistory[]),B92),1),"&gt;0")</f>
        <v>5</v>
      </c>
      <c r="BC92" s="22">
        <f t="shared" ca="1" si="119"/>
        <v>0.75657894736842102</v>
      </c>
      <c r="BD92" s="1">
        <f ca="1">SUMIFS(OFFSET(_TradingHistory[約定数量],ROWS(_TradingHistory[])-IF(B92&gt;ROWS(_TradingHistory[]),ROWS(_TradingHistory[]),B92),0,IF(B92&gt;ROWS(_TradingHistory[]),ROWS(_TradingHistory[]),B92),1),OFFSET(_TradingHistory[実現損益],ROWS(_TradingHistory[])-IF(B92&gt;ROWS(_TradingHistory[]),ROWS(_TradingHistory[]),B92),0,IF(B92&gt;ROWS(_TradingHistory[]),ROWS(_TradingHistory[]),B92),1),"&gt;0")</f>
        <v>304</v>
      </c>
      <c r="BE92" s="20">
        <f ca="1">SUMIFS(OFFSET(_TradingHistory[実現損益],ROWS(_TradingHistory[])-IF(B92&gt;ROWS(_TradingHistory[]),ROWS(_TradingHistory[]),B92),0,IF(B92&gt;ROWS(_TradingHistory[]),ROWS(_TradingHistory[]),B92)),OFFSET(_TradingHistory[実現損益],ROWS(_TradingHistory[])-IF(B92&gt;ROWS(_TradingHistory[]),ROWS(_TradingHistory[]),B92),0,IF(B92&gt;ROWS(_TradingHistory[]),ROWS(_TradingHistory[]),B92),1),"&gt;0")</f>
        <v>230</v>
      </c>
      <c r="BF92" s="1">
        <f ca="1">COUNTIFS(OFFSET(_TradingHistory[実現損益],ROWS(_TradingHistory[])-IF(B92&gt;ROWS(_TradingHistory[]),ROWS(_TradingHistory[]),B92),0,IF(B92&gt;ROWS(_TradingHistory[]),ROWS(_TradingHistory[]),B92),1),"&lt;=0")</f>
        <v>1</v>
      </c>
      <c r="BG92" s="22">
        <f t="shared" ca="1" si="120"/>
        <v>-105</v>
      </c>
      <c r="BH92" s="23">
        <f ca="1">SUMIFS(OFFSET(_TradingHistory[約定数量],ROWS(_TradingHistory[])-IF(B92&gt;ROWS(_TradingHistory[]),ROWS(_TradingHistory[]),B92),0,IF(B92&gt;ROWS(_TradingHistory[]),ROWS(_TradingHistory[]),B92),1),OFFSET(_TradingHistory[実現損益],ROWS(_TradingHistory[])-IF(B92&gt;ROWS(_TradingHistory[]),ROWS(_TradingHistory[]),B92),0,IF(B92&gt;ROWS(_TradingHistory[]),ROWS(_TradingHistory[]),B92),1),"&lt;=0")</f>
        <v>2</v>
      </c>
      <c r="BI92" s="37">
        <f ca="1">SUMIFS(OFFSET(_TradingHistory[実現損益],ROWS(_TradingHistory[])-IF(B92&gt;ROWS(_TradingHistory[]),ROWS(_TradingHistory[]),B92),0,IF(B92&gt;ROWS(_TradingHistory[]),ROWS(_TradingHistory[]),B92)),OFFSET(_TradingHistory[実現損益],ROWS(_TradingHistory[])-IF(B92&gt;ROWS(_TradingHistory[]),ROWS(_TradingHistory[]),B92),0,IF(B92&gt;ROWS(_TradingHistory[]),ROWS(_TradingHistory[]),B92),1),"&lt;=0")</f>
        <v>-210</v>
      </c>
      <c r="BJ92" s="35" t="str">
        <f t="shared" si="136"/>
        <v/>
      </c>
      <c r="BK92" s="20" t="str">
        <f t="shared" si="137"/>
        <v/>
      </c>
      <c r="BL92" s="21" t="str">
        <f t="shared" si="138"/>
        <v/>
      </c>
      <c r="BM92" s="23" t="str">
        <f t="shared" si="139"/>
        <v/>
      </c>
      <c r="BN92" s="22" t="str">
        <f t="shared" si="140"/>
        <v/>
      </c>
      <c r="BO92" s="25" t="str">
        <f t="shared" si="141"/>
        <v/>
      </c>
      <c r="BP92" s="20" t="str">
        <f t="shared" si="142"/>
        <v/>
      </c>
      <c r="BQ92" s="23" t="str">
        <f t="shared" si="143"/>
        <v/>
      </c>
      <c r="BR92" s="22" t="str">
        <f t="shared" si="144"/>
        <v/>
      </c>
      <c r="BS92" s="23" t="str">
        <f t="shared" si="145"/>
        <v/>
      </c>
      <c r="BT92" s="20" t="str">
        <f t="shared" si="146"/>
        <v/>
      </c>
    </row>
    <row r="93" spans="1:72" x14ac:dyDescent="0.4">
      <c r="A93" s="2" cm="1">
        <f t="array" ref="A93">IF(ROWS(_TradingHistory[])&gt;B93,INDEX(_TradingHistory[約定日],ROWS(_TradingHistory[])-B93,0),WORKDAY(A92,10))</f>
        <v>46948</v>
      </c>
      <c r="B93">
        <v>9000</v>
      </c>
      <c r="C93" s="17">
        <v>0.95</v>
      </c>
      <c r="D93">
        <v>200</v>
      </c>
      <c r="E93">
        <v>5</v>
      </c>
      <c r="F93">
        <v>5</v>
      </c>
      <c r="G93" s="8">
        <f t="shared" si="121"/>
        <v>1</v>
      </c>
      <c r="H93" s="9">
        <f t="shared" si="147"/>
        <v>90000</v>
      </c>
      <c r="I93" s="10">
        <f t="shared" si="122"/>
        <v>0.95</v>
      </c>
      <c r="J93" s="7">
        <f t="shared" si="123"/>
        <v>95</v>
      </c>
      <c r="K93" s="8">
        <f t="shared" si="148"/>
        <v>5</v>
      </c>
      <c r="L93" s="11">
        <f t="shared" si="97"/>
        <v>19000</v>
      </c>
      <c r="M93" s="12">
        <f t="shared" si="98"/>
        <v>95000</v>
      </c>
      <c r="N93" s="7">
        <f t="shared" si="124"/>
        <v>5</v>
      </c>
      <c r="O93" s="8">
        <f t="shared" si="125"/>
        <v>-5</v>
      </c>
      <c r="P93" s="11">
        <f t="shared" si="99"/>
        <v>1000</v>
      </c>
      <c r="Q93" s="40">
        <f t="shared" si="100"/>
        <v>-5000</v>
      </c>
      <c r="R93" s="41" t="str">
        <f t="shared" ca="1" si="101"/>
        <v/>
      </c>
      <c r="S93" s="12" t="str">
        <f t="shared" ca="1" si="102"/>
        <v/>
      </c>
      <c r="T93" s="13" t="str">
        <f t="shared" ca="1" si="126"/>
        <v/>
      </c>
      <c r="U93" s="7" t="str">
        <f ca="1">IFERROR(COUNTIFS(OFFSET(_TradingHistory[実現損益],ROWS(_TradingHistory[])-IF(B93&gt;ROWS(_TradingHistory[]),ROWS(_TradingHistory[]),B93),0,IF(B93&gt;ROWS(_TradingHistory[]),ROWS(_TradingHistory[]),B93)-B92,1),"&gt;0"),"")</f>
        <v/>
      </c>
      <c r="V93" s="8" t="str">
        <f t="shared" ca="1" si="103"/>
        <v/>
      </c>
      <c r="W93" s="7" t="str">
        <f ca="1">IFERROR(SUMIFS(OFFSET(_TradingHistory[約定数量],ROWS(_TradingHistory[])-IF(B93&gt;ROWS(_TradingHistory[]),ROWS(_TradingHistory[]),B93),0,IF(B93&gt;ROWS(_TradingHistory[]),ROWS(_TradingHistory[]),B93)-B92,1),OFFSET(_TradingHistory[実現損益],ROWS(_TradingHistory[])-IF(B93&gt;ROWS(_TradingHistory[]),ROWS(_TradingHistory[]),B93),0,IF(B93&gt;ROWS(_TradingHistory[]),ROWS(_TradingHistory[]),B93)-B92,1),"&gt;0"),"")</f>
        <v/>
      </c>
      <c r="X93" s="7" t="str">
        <f ca="1">IFERROR(SUMIFS(OFFSET(_TradingHistory[実現損益],ROWS(_TradingHistory[])-IF(B93&gt;ROWS(_TradingHistory[]),ROWS(_TradingHistory[]),B93),0,IF(B93&gt;ROWS(_TradingHistory[]),ROWS(_TradingHistory[]),B93)-B92),OFFSET(_TradingHistory[実現損益],ROWS(_TradingHistory[])-IF(B93&gt;ROWS(_TradingHistory[]),ROWS(_TradingHistory[]),B93),0,IF(B93&gt;ROWS(_TradingHistory[]),ROWS(_TradingHistory[]),B93)-B92,1),"&gt;0"),"")</f>
        <v/>
      </c>
      <c r="Y93" s="14" t="str">
        <f ca="1">IFERROR(COUNTIFS(OFFSET(_TradingHistory[実現損益],ROWS(_TradingHistory[])-IF(B93&gt;ROWS(_TradingHistory[]),ROWS(_TradingHistory[]),B93),0,IF(B93&gt;ROWS(_TradingHistory[]),ROWS(_TradingHistory[]),B93)-B92,1),"&lt;=0"),"")</f>
        <v/>
      </c>
      <c r="Z93" s="8" t="str">
        <f t="shared" ca="1" si="104"/>
        <v/>
      </c>
      <c r="AA93" s="7" t="str">
        <f ca="1">IFERROR(SUMIFS(OFFSET(_TradingHistory[約定数量],ROWS(_TradingHistory[])-IF(B93&gt;ROWS(_TradingHistory[]),ROWS(_TradingHistory[]),B93),0,IF(B93&gt;ROWS(_TradingHistory[]),ROWS(_TradingHistory[]),B93)-B92,1),OFFSET(_TradingHistory[実現損益],ROWS(_TradingHistory[])-IF(B93&gt;ROWS(_TradingHistory[]),ROWS(_TradingHistory[]),B93),0,IF(B93&gt;ROWS(_TradingHistory[]),ROWS(_TradingHistory[]),B93)-B92,1),"&lt;=0"),"")</f>
        <v/>
      </c>
      <c r="AB93" s="42" t="str">
        <f ca="1">IFERROR(SUMIFS(OFFSET(_TradingHistory[実現損益],ROWS(_TradingHistory[])-IF(B93&gt;ROWS(_TradingHistory[]),ROWS(_TradingHistory[]),B93),0,IF(B93&gt;ROWS(_TradingHistory[]),ROWS(_TradingHistory[]),B93)-B92),OFFSET(_TradingHistory[実現損益],ROWS(_TradingHistory[])-IF(B93&gt;ROWS(_TradingHistory[]),ROWS(_TradingHistory[]),B93),0,IF(B93&gt;ROWS(_TradingHistory[]),ROWS(_TradingHistory[]),B93)-B92,1),"&lt;=0"),"")</f>
        <v/>
      </c>
      <c r="AC93" s="41" t="str">
        <f t="shared" ca="1" si="105"/>
        <v/>
      </c>
      <c r="AD93" s="9" t="str">
        <f t="shared" ca="1" si="106"/>
        <v/>
      </c>
      <c r="AE93" s="16" t="str">
        <f t="shared" ca="1" si="107"/>
        <v/>
      </c>
      <c r="AF93" s="7" t="str">
        <f t="shared" ca="1" si="108"/>
        <v/>
      </c>
      <c r="AG93" s="8" t="str">
        <f t="shared" ca="1" si="109"/>
        <v/>
      </c>
      <c r="AH93" s="15" t="str">
        <f t="shared" ca="1" si="110"/>
        <v/>
      </c>
      <c r="AI93" s="9" t="str">
        <f t="shared" ca="1" si="111"/>
        <v/>
      </c>
      <c r="AJ93" s="7" t="str">
        <f t="shared" ca="1" si="112"/>
        <v/>
      </c>
      <c r="AK93" s="8" t="str">
        <f t="shared" ca="1" si="113"/>
        <v/>
      </c>
      <c r="AL93" s="15" t="str">
        <f t="shared" ca="1" si="114"/>
        <v/>
      </c>
      <c r="AM93" s="31" t="str">
        <f t="shared" ca="1" si="115"/>
        <v/>
      </c>
      <c r="AN93" s="32">
        <f t="shared" ca="1" si="127"/>
        <v>0.94876023427165568</v>
      </c>
      <c r="AO93" s="24">
        <f t="shared" ca="1" si="129"/>
        <v>90020</v>
      </c>
      <c r="AP93" s="21">
        <f t="shared" ca="1" si="116"/>
        <v>1.1111111111111112E-2</v>
      </c>
      <c r="AQ93" s="25">
        <f t="shared" ca="1" si="130"/>
        <v>100</v>
      </c>
      <c r="AR93" s="22">
        <f t="shared" ca="1" si="149"/>
        <v>4.9331744716121015</v>
      </c>
      <c r="AS93" s="25">
        <f t="shared" ca="1" si="131"/>
        <v>19304</v>
      </c>
      <c r="AT93" s="24">
        <f t="shared" ca="1" si="132"/>
        <v>95230</v>
      </c>
      <c r="AU93" s="25">
        <f t="shared" ca="1" si="133"/>
        <v>6</v>
      </c>
      <c r="AV93" s="22">
        <f t="shared" ca="1" si="128"/>
        <v>-5.1996007984031936</v>
      </c>
      <c r="AW93" s="25">
        <f t="shared" ca="1" si="134"/>
        <v>1002</v>
      </c>
      <c r="AX93" s="36">
        <f t="shared" ca="1" si="135"/>
        <v>-5210</v>
      </c>
      <c r="AY93" s="35" t="str">
        <f>IF(B93&lt;サマリー!$B$33+100,-BC93/BG93,"")</f>
        <v/>
      </c>
      <c r="AZ93" s="20">
        <f t="shared" ca="1" si="117"/>
        <v>20</v>
      </c>
      <c r="BA93" s="21">
        <f t="shared" ca="1" si="118"/>
        <v>0.83333333333333337</v>
      </c>
      <c r="BB93" s="1">
        <f ca="1">COUNTIFS(OFFSET(_TradingHistory[実現損益],ROWS(_TradingHistory[])-IF(B93&gt;ROWS(_TradingHistory[]),ROWS(_TradingHistory[]),B93),0,IF(B93&gt;ROWS(_TradingHistory[]),ROWS(_TradingHistory[]),B93),1),"&gt;0")</f>
        <v>5</v>
      </c>
      <c r="BC93" s="22">
        <f t="shared" ca="1" si="119"/>
        <v>0.75657894736842102</v>
      </c>
      <c r="BD93" s="1">
        <f ca="1">SUMIFS(OFFSET(_TradingHistory[約定数量],ROWS(_TradingHistory[])-IF(B93&gt;ROWS(_TradingHistory[]),ROWS(_TradingHistory[]),B93),0,IF(B93&gt;ROWS(_TradingHistory[]),ROWS(_TradingHistory[]),B93),1),OFFSET(_TradingHistory[実現損益],ROWS(_TradingHistory[])-IF(B93&gt;ROWS(_TradingHistory[]),ROWS(_TradingHistory[]),B93),0,IF(B93&gt;ROWS(_TradingHistory[]),ROWS(_TradingHistory[]),B93),1),"&gt;0")</f>
        <v>304</v>
      </c>
      <c r="BE93" s="20">
        <f ca="1">SUMIFS(OFFSET(_TradingHistory[実現損益],ROWS(_TradingHistory[])-IF(B93&gt;ROWS(_TradingHistory[]),ROWS(_TradingHistory[]),B93),0,IF(B93&gt;ROWS(_TradingHistory[]),ROWS(_TradingHistory[]),B93)),OFFSET(_TradingHistory[実現損益],ROWS(_TradingHistory[])-IF(B93&gt;ROWS(_TradingHistory[]),ROWS(_TradingHistory[]),B93),0,IF(B93&gt;ROWS(_TradingHistory[]),ROWS(_TradingHistory[]),B93),1),"&gt;0")</f>
        <v>230</v>
      </c>
      <c r="BF93" s="1">
        <f ca="1">COUNTIFS(OFFSET(_TradingHistory[実現損益],ROWS(_TradingHistory[])-IF(B93&gt;ROWS(_TradingHistory[]),ROWS(_TradingHistory[]),B93),0,IF(B93&gt;ROWS(_TradingHistory[]),ROWS(_TradingHistory[]),B93),1),"&lt;=0")</f>
        <v>1</v>
      </c>
      <c r="BG93" s="22">
        <f t="shared" ca="1" si="120"/>
        <v>-105</v>
      </c>
      <c r="BH93" s="23">
        <f ca="1">SUMIFS(OFFSET(_TradingHistory[約定数量],ROWS(_TradingHistory[])-IF(B93&gt;ROWS(_TradingHistory[]),ROWS(_TradingHistory[]),B93),0,IF(B93&gt;ROWS(_TradingHistory[]),ROWS(_TradingHistory[]),B93),1),OFFSET(_TradingHistory[実現損益],ROWS(_TradingHistory[])-IF(B93&gt;ROWS(_TradingHistory[]),ROWS(_TradingHistory[]),B93),0,IF(B93&gt;ROWS(_TradingHistory[]),ROWS(_TradingHistory[]),B93),1),"&lt;=0")</f>
        <v>2</v>
      </c>
      <c r="BI93" s="37">
        <f ca="1">SUMIFS(OFFSET(_TradingHistory[実現損益],ROWS(_TradingHistory[])-IF(B93&gt;ROWS(_TradingHistory[]),ROWS(_TradingHistory[]),B93),0,IF(B93&gt;ROWS(_TradingHistory[]),ROWS(_TradingHistory[]),B93)),OFFSET(_TradingHistory[実現損益],ROWS(_TradingHistory[])-IF(B93&gt;ROWS(_TradingHistory[]),ROWS(_TradingHistory[]),B93),0,IF(B93&gt;ROWS(_TradingHistory[]),ROWS(_TradingHistory[]),B93),1),"&lt;=0")</f>
        <v>-210</v>
      </c>
      <c r="BJ93" s="35" t="str">
        <f t="shared" si="136"/>
        <v/>
      </c>
      <c r="BK93" s="20" t="str">
        <f t="shared" si="137"/>
        <v/>
      </c>
      <c r="BL93" s="21" t="str">
        <f t="shared" si="138"/>
        <v/>
      </c>
      <c r="BM93" s="23" t="str">
        <f t="shared" si="139"/>
        <v/>
      </c>
      <c r="BN93" s="22" t="str">
        <f t="shared" si="140"/>
        <v/>
      </c>
      <c r="BO93" s="25" t="str">
        <f t="shared" si="141"/>
        <v/>
      </c>
      <c r="BP93" s="20" t="str">
        <f t="shared" si="142"/>
        <v/>
      </c>
      <c r="BQ93" s="23" t="str">
        <f t="shared" si="143"/>
        <v/>
      </c>
      <c r="BR93" s="22" t="str">
        <f t="shared" si="144"/>
        <v/>
      </c>
      <c r="BS93" s="23" t="str">
        <f t="shared" si="145"/>
        <v/>
      </c>
      <c r="BT93" s="20" t="str">
        <f t="shared" si="146"/>
        <v/>
      </c>
    </row>
    <row r="94" spans="1:72" x14ac:dyDescent="0.4">
      <c r="A94" s="2" cm="1">
        <f t="array" ref="A94">IF(ROWS(_TradingHistory[])&gt;B94,INDEX(_TradingHistory[約定日],ROWS(_TradingHistory[])-B94,0),WORKDAY(A93,10))</f>
        <v>46962</v>
      </c>
      <c r="B94">
        <v>9100</v>
      </c>
      <c r="C94" s="17">
        <v>0.95</v>
      </c>
      <c r="D94">
        <v>200</v>
      </c>
      <c r="E94">
        <v>5</v>
      </c>
      <c r="F94">
        <v>5</v>
      </c>
      <c r="G94" s="8">
        <f t="shared" si="121"/>
        <v>1</v>
      </c>
      <c r="H94" s="9">
        <f t="shared" si="147"/>
        <v>90000</v>
      </c>
      <c r="I94" s="10">
        <f t="shared" si="122"/>
        <v>0.95</v>
      </c>
      <c r="J94" s="7">
        <f t="shared" si="123"/>
        <v>95</v>
      </c>
      <c r="K94" s="8">
        <f t="shared" si="148"/>
        <v>5</v>
      </c>
      <c r="L94" s="11">
        <f t="shared" si="97"/>
        <v>19000</v>
      </c>
      <c r="M94" s="12">
        <f t="shared" si="98"/>
        <v>95000</v>
      </c>
      <c r="N94" s="7">
        <f t="shared" si="124"/>
        <v>5</v>
      </c>
      <c r="O94" s="8">
        <f t="shared" si="125"/>
        <v>-5</v>
      </c>
      <c r="P94" s="11">
        <f t="shared" si="99"/>
        <v>1000</v>
      </c>
      <c r="Q94" s="40">
        <f t="shared" si="100"/>
        <v>-5000</v>
      </c>
      <c r="R94" s="41" t="str">
        <f t="shared" ca="1" si="101"/>
        <v/>
      </c>
      <c r="S94" s="12" t="str">
        <f t="shared" ca="1" si="102"/>
        <v/>
      </c>
      <c r="T94" s="13" t="str">
        <f t="shared" ca="1" si="126"/>
        <v/>
      </c>
      <c r="U94" s="7" t="str">
        <f ca="1">IFERROR(COUNTIFS(OFFSET(_TradingHistory[実現損益],ROWS(_TradingHistory[])-IF(B94&gt;ROWS(_TradingHistory[]),ROWS(_TradingHistory[]),B94),0,IF(B94&gt;ROWS(_TradingHistory[]),ROWS(_TradingHistory[]),B94)-B93,1),"&gt;0"),"")</f>
        <v/>
      </c>
      <c r="V94" s="8" t="str">
        <f t="shared" ca="1" si="103"/>
        <v/>
      </c>
      <c r="W94" s="7" t="str">
        <f ca="1">IFERROR(SUMIFS(OFFSET(_TradingHistory[約定数量],ROWS(_TradingHistory[])-IF(B94&gt;ROWS(_TradingHistory[]),ROWS(_TradingHistory[]),B94),0,IF(B94&gt;ROWS(_TradingHistory[]),ROWS(_TradingHistory[]),B94)-B93,1),OFFSET(_TradingHistory[実現損益],ROWS(_TradingHistory[])-IF(B94&gt;ROWS(_TradingHistory[]),ROWS(_TradingHistory[]),B94),0,IF(B94&gt;ROWS(_TradingHistory[]),ROWS(_TradingHistory[]),B94)-B93,1),"&gt;0"),"")</f>
        <v/>
      </c>
      <c r="X94" s="7" t="str">
        <f ca="1">IFERROR(SUMIFS(OFFSET(_TradingHistory[実現損益],ROWS(_TradingHistory[])-IF(B94&gt;ROWS(_TradingHistory[]),ROWS(_TradingHistory[]),B94),0,IF(B94&gt;ROWS(_TradingHistory[]),ROWS(_TradingHistory[]),B94)-B93),OFFSET(_TradingHistory[実現損益],ROWS(_TradingHistory[])-IF(B94&gt;ROWS(_TradingHistory[]),ROWS(_TradingHistory[]),B94),0,IF(B94&gt;ROWS(_TradingHistory[]),ROWS(_TradingHistory[]),B94)-B93,1),"&gt;0"),"")</f>
        <v/>
      </c>
      <c r="Y94" s="14" t="str">
        <f ca="1">IFERROR(COUNTIFS(OFFSET(_TradingHistory[実現損益],ROWS(_TradingHistory[])-IF(B94&gt;ROWS(_TradingHistory[]),ROWS(_TradingHistory[]),B94),0,IF(B94&gt;ROWS(_TradingHistory[]),ROWS(_TradingHistory[]),B94)-B93,1),"&lt;=0"),"")</f>
        <v/>
      </c>
      <c r="Z94" s="8" t="str">
        <f t="shared" ca="1" si="104"/>
        <v/>
      </c>
      <c r="AA94" s="7" t="str">
        <f ca="1">IFERROR(SUMIFS(OFFSET(_TradingHistory[約定数量],ROWS(_TradingHistory[])-IF(B94&gt;ROWS(_TradingHistory[]),ROWS(_TradingHistory[]),B94),0,IF(B94&gt;ROWS(_TradingHistory[]),ROWS(_TradingHistory[]),B94)-B93,1),OFFSET(_TradingHistory[実現損益],ROWS(_TradingHistory[])-IF(B94&gt;ROWS(_TradingHistory[]),ROWS(_TradingHistory[]),B94),0,IF(B94&gt;ROWS(_TradingHistory[]),ROWS(_TradingHistory[]),B94)-B93,1),"&lt;=0"),"")</f>
        <v/>
      </c>
      <c r="AB94" s="42" t="str">
        <f ca="1">IFERROR(SUMIFS(OFFSET(_TradingHistory[実現損益],ROWS(_TradingHistory[])-IF(B94&gt;ROWS(_TradingHistory[]),ROWS(_TradingHistory[]),B94),0,IF(B94&gt;ROWS(_TradingHistory[]),ROWS(_TradingHistory[]),B94)-B93),OFFSET(_TradingHistory[実現損益],ROWS(_TradingHistory[])-IF(B94&gt;ROWS(_TradingHistory[]),ROWS(_TradingHistory[]),B94),0,IF(B94&gt;ROWS(_TradingHistory[]),ROWS(_TradingHistory[]),B94)-B93,1),"&lt;=0"),"")</f>
        <v/>
      </c>
      <c r="AC94" s="41" t="str">
        <f t="shared" ca="1" si="105"/>
        <v/>
      </c>
      <c r="AD94" s="9" t="str">
        <f t="shared" ca="1" si="106"/>
        <v/>
      </c>
      <c r="AE94" s="16" t="str">
        <f t="shared" ca="1" si="107"/>
        <v/>
      </c>
      <c r="AF94" s="7" t="str">
        <f t="shared" ca="1" si="108"/>
        <v/>
      </c>
      <c r="AG94" s="8" t="str">
        <f t="shared" ca="1" si="109"/>
        <v/>
      </c>
      <c r="AH94" s="15" t="str">
        <f t="shared" ca="1" si="110"/>
        <v/>
      </c>
      <c r="AI94" s="9" t="str">
        <f t="shared" ca="1" si="111"/>
        <v/>
      </c>
      <c r="AJ94" s="7" t="str">
        <f t="shared" ca="1" si="112"/>
        <v/>
      </c>
      <c r="AK94" s="8" t="str">
        <f t="shared" ca="1" si="113"/>
        <v/>
      </c>
      <c r="AL94" s="15" t="str">
        <f t="shared" ca="1" si="114"/>
        <v/>
      </c>
      <c r="AM94" s="31" t="str">
        <f t="shared" ca="1" si="115"/>
        <v/>
      </c>
      <c r="AN94" s="32">
        <f t="shared" ca="1" si="127"/>
        <v>0.94876023427165568</v>
      </c>
      <c r="AO94" s="24">
        <f t="shared" ca="1" si="129"/>
        <v>90020</v>
      </c>
      <c r="AP94" s="21">
        <f t="shared" ca="1" si="116"/>
        <v>1.098901098901099E-2</v>
      </c>
      <c r="AQ94" s="25">
        <f t="shared" ca="1" si="130"/>
        <v>100</v>
      </c>
      <c r="AR94" s="22">
        <f t="shared" ca="1" si="149"/>
        <v>4.9331744716121015</v>
      </c>
      <c r="AS94" s="25">
        <f t="shared" ca="1" si="131"/>
        <v>19304</v>
      </c>
      <c r="AT94" s="24">
        <f t="shared" ca="1" si="132"/>
        <v>95230</v>
      </c>
      <c r="AU94" s="25">
        <f t="shared" ca="1" si="133"/>
        <v>6</v>
      </c>
      <c r="AV94" s="22">
        <f t="shared" ca="1" si="128"/>
        <v>-5.1996007984031936</v>
      </c>
      <c r="AW94" s="25">
        <f t="shared" ca="1" si="134"/>
        <v>1002</v>
      </c>
      <c r="AX94" s="36">
        <f t="shared" ca="1" si="135"/>
        <v>-5210</v>
      </c>
      <c r="AY94" s="35" t="str">
        <f>IF(B94&lt;サマリー!$B$33+100,-BC94/BG94,"")</f>
        <v/>
      </c>
      <c r="AZ94" s="20">
        <f t="shared" ca="1" si="117"/>
        <v>20</v>
      </c>
      <c r="BA94" s="21">
        <f t="shared" ca="1" si="118"/>
        <v>0.83333333333333337</v>
      </c>
      <c r="BB94" s="1">
        <f ca="1">COUNTIFS(OFFSET(_TradingHistory[実現損益],ROWS(_TradingHistory[])-IF(B94&gt;ROWS(_TradingHistory[]),ROWS(_TradingHistory[]),B94),0,IF(B94&gt;ROWS(_TradingHistory[]),ROWS(_TradingHistory[]),B94),1),"&gt;0")</f>
        <v>5</v>
      </c>
      <c r="BC94" s="22">
        <f t="shared" ca="1" si="119"/>
        <v>0.75657894736842102</v>
      </c>
      <c r="BD94" s="1">
        <f ca="1">SUMIFS(OFFSET(_TradingHistory[約定数量],ROWS(_TradingHistory[])-IF(B94&gt;ROWS(_TradingHistory[]),ROWS(_TradingHistory[]),B94),0,IF(B94&gt;ROWS(_TradingHistory[]),ROWS(_TradingHistory[]),B94),1),OFFSET(_TradingHistory[実現損益],ROWS(_TradingHistory[])-IF(B94&gt;ROWS(_TradingHistory[]),ROWS(_TradingHistory[]),B94),0,IF(B94&gt;ROWS(_TradingHistory[]),ROWS(_TradingHistory[]),B94),1),"&gt;0")</f>
        <v>304</v>
      </c>
      <c r="BE94" s="20">
        <f ca="1">SUMIFS(OFFSET(_TradingHistory[実現損益],ROWS(_TradingHistory[])-IF(B94&gt;ROWS(_TradingHistory[]),ROWS(_TradingHistory[]),B94),0,IF(B94&gt;ROWS(_TradingHistory[]),ROWS(_TradingHistory[]),B94)),OFFSET(_TradingHistory[実現損益],ROWS(_TradingHistory[])-IF(B94&gt;ROWS(_TradingHistory[]),ROWS(_TradingHistory[]),B94),0,IF(B94&gt;ROWS(_TradingHistory[]),ROWS(_TradingHistory[]),B94),1),"&gt;0")</f>
        <v>230</v>
      </c>
      <c r="BF94" s="1">
        <f ca="1">COUNTIFS(OFFSET(_TradingHistory[実現損益],ROWS(_TradingHistory[])-IF(B94&gt;ROWS(_TradingHistory[]),ROWS(_TradingHistory[]),B94),0,IF(B94&gt;ROWS(_TradingHistory[]),ROWS(_TradingHistory[]),B94),1),"&lt;=0")</f>
        <v>1</v>
      </c>
      <c r="BG94" s="22">
        <f t="shared" ca="1" si="120"/>
        <v>-105</v>
      </c>
      <c r="BH94" s="23">
        <f ca="1">SUMIFS(OFFSET(_TradingHistory[約定数量],ROWS(_TradingHistory[])-IF(B94&gt;ROWS(_TradingHistory[]),ROWS(_TradingHistory[]),B94),0,IF(B94&gt;ROWS(_TradingHistory[]),ROWS(_TradingHistory[]),B94),1),OFFSET(_TradingHistory[実現損益],ROWS(_TradingHistory[])-IF(B94&gt;ROWS(_TradingHistory[]),ROWS(_TradingHistory[]),B94),0,IF(B94&gt;ROWS(_TradingHistory[]),ROWS(_TradingHistory[]),B94),1),"&lt;=0")</f>
        <v>2</v>
      </c>
      <c r="BI94" s="37">
        <f ca="1">SUMIFS(OFFSET(_TradingHistory[実現損益],ROWS(_TradingHistory[])-IF(B94&gt;ROWS(_TradingHistory[]),ROWS(_TradingHistory[]),B94),0,IF(B94&gt;ROWS(_TradingHistory[]),ROWS(_TradingHistory[]),B94)),OFFSET(_TradingHistory[実現損益],ROWS(_TradingHistory[])-IF(B94&gt;ROWS(_TradingHistory[]),ROWS(_TradingHistory[]),B94),0,IF(B94&gt;ROWS(_TradingHistory[]),ROWS(_TradingHistory[]),B94),1),"&lt;=0")</f>
        <v>-210</v>
      </c>
      <c r="BJ94" s="35" t="str">
        <f t="shared" si="136"/>
        <v/>
      </c>
      <c r="BK94" s="20" t="str">
        <f t="shared" si="137"/>
        <v/>
      </c>
      <c r="BL94" s="21" t="str">
        <f t="shared" si="138"/>
        <v/>
      </c>
      <c r="BM94" s="23" t="str">
        <f t="shared" si="139"/>
        <v/>
      </c>
      <c r="BN94" s="22" t="str">
        <f t="shared" si="140"/>
        <v/>
      </c>
      <c r="BO94" s="25" t="str">
        <f t="shared" si="141"/>
        <v/>
      </c>
      <c r="BP94" s="20" t="str">
        <f t="shared" si="142"/>
        <v/>
      </c>
      <c r="BQ94" s="23" t="str">
        <f t="shared" si="143"/>
        <v/>
      </c>
      <c r="BR94" s="22" t="str">
        <f t="shared" si="144"/>
        <v/>
      </c>
      <c r="BS94" s="23" t="str">
        <f t="shared" si="145"/>
        <v/>
      </c>
      <c r="BT94" s="20" t="str">
        <f t="shared" si="146"/>
        <v/>
      </c>
    </row>
    <row r="95" spans="1:72" x14ac:dyDescent="0.4">
      <c r="A95" s="2" cm="1">
        <f t="array" ref="A95">IF(ROWS(_TradingHistory[])&gt;B95,INDEX(_TradingHistory[約定日],ROWS(_TradingHistory[])-B95,0),WORKDAY(A94,10))</f>
        <v>46976</v>
      </c>
      <c r="B95">
        <v>9200</v>
      </c>
      <c r="C95" s="17">
        <v>0.95</v>
      </c>
      <c r="D95">
        <v>200</v>
      </c>
      <c r="E95">
        <v>5</v>
      </c>
      <c r="F95">
        <v>5</v>
      </c>
      <c r="G95" s="8">
        <f t="shared" si="121"/>
        <v>1</v>
      </c>
      <c r="H95" s="9">
        <f t="shared" si="147"/>
        <v>90000</v>
      </c>
      <c r="I95" s="10">
        <f t="shared" si="122"/>
        <v>0.95</v>
      </c>
      <c r="J95" s="7">
        <f t="shared" si="123"/>
        <v>95</v>
      </c>
      <c r="K95" s="8">
        <f t="shared" si="148"/>
        <v>5</v>
      </c>
      <c r="L95" s="11">
        <f t="shared" si="97"/>
        <v>19000</v>
      </c>
      <c r="M95" s="12">
        <f t="shared" si="98"/>
        <v>95000</v>
      </c>
      <c r="N95" s="7">
        <f t="shared" si="124"/>
        <v>5</v>
      </c>
      <c r="O95" s="8">
        <f t="shared" si="125"/>
        <v>-5</v>
      </c>
      <c r="P95" s="11">
        <f t="shared" si="99"/>
        <v>1000</v>
      </c>
      <c r="Q95" s="40">
        <f t="shared" si="100"/>
        <v>-5000</v>
      </c>
      <c r="R95" s="41" t="str">
        <f t="shared" ca="1" si="101"/>
        <v/>
      </c>
      <c r="S95" s="12" t="str">
        <f t="shared" ca="1" si="102"/>
        <v/>
      </c>
      <c r="T95" s="13" t="str">
        <f t="shared" ca="1" si="126"/>
        <v/>
      </c>
      <c r="U95" s="7" t="str">
        <f ca="1">IFERROR(COUNTIFS(OFFSET(_TradingHistory[実現損益],ROWS(_TradingHistory[])-IF(B95&gt;ROWS(_TradingHistory[]),ROWS(_TradingHistory[]),B95),0,IF(B95&gt;ROWS(_TradingHistory[]),ROWS(_TradingHistory[]),B95)-B94,1),"&gt;0"),"")</f>
        <v/>
      </c>
      <c r="V95" s="8" t="str">
        <f t="shared" ca="1" si="103"/>
        <v/>
      </c>
      <c r="W95" s="7" t="str">
        <f ca="1">IFERROR(SUMIFS(OFFSET(_TradingHistory[約定数量],ROWS(_TradingHistory[])-IF(B95&gt;ROWS(_TradingHistory[]),ROWS(_TradingHistory[]),B95),0,IF(B95&gt;ROWS(_TradingHistory[]),ROWS(_TradingHistory[]),B95)-B94,1),OFFSET(_TradingHistory[実現損益],ROWS(_TradingHistory[])-IF(B95&gt;ROWS(_TradingHistory[]),ROWS(_TradingHistory[]),B95),0,IF(B95&gt;ROWS(_TradingHistory[]),ROWS(_TradingHistory[]),B95)-B94,1),"&gt;0"),"")</f>
        <v/>
      </c>
      <c r="X95" s="7" t="str">
        <f ca="1">IFERROR(SUMIFS(OFFSET(_TradingHistory[実現損益],ROWS(_TradingHistory[])-IF(B95&gt;ROWS(_TradingHistory[]),ROWS(_TradingHistory[]),B95),0,IF(B95&gt;ROWS(_TradingHistory[]),ROWS(_TradingHistory[]),B95)-B94),OFFSET(_TradingHistory[実現損益],ROWS(_TradingHistory[])-IF(B95&gt;ROWS(_TradingHistory[]),ROWS(_TradingHistory[]),B95),0,IF(B95&gt;ROWS(_TradingHistory[]),ROWS(_TradingHistory[]),B95)-B94,1),"&gt;0"),"")</f>
        <v/>
      </c>
      <c r="Y95" s="14" t="str">
        <f ca="1">IFERROR(COUNTIFS(OFFSET(_TradingHistory[実現損益],ROWS(_TradingHistory[])-IF(B95&gt;ROWS(_TradingHistory[]),ROWS(_TradingHistory[]),B95),0,IF(B95&gt;ROWS(_TradingHistory[]),ROWS(_TradingHistory[]),B95)-B94,1),"&lt;=0"),"")</f>
        <v/>
      </c>
      <c r="Z95" s="8" t="str">
        <f t="shared" ca="1" si="104"/>
        <v/>
      </c>
      <c r="AA95" s="7" t="str">
        <f ca="1">IFERROR(SUMIFS(OFFSET(_TradingHistory[約定数量],ROWS(_TradingHistory[])-IF(B95&gt;ROWS(_TradingHistory[]),ROWS(_TradingHistory[]),B95),0,IF(B95&gt;ROWS(_TradingHistory[]),ROWS(_TradingHistory[]),B95)-B94,1),OFFSET(_TradingHistory[実現損益],ROWS(_TradingHistory[])-IF(B95&gt;ROWS(_TradingHistory[]),ROWS(_TradingHistory[]),B95),0,IF(B95&gt;ROWS(_TradingHistory[]),ROWS(_TradingHistory[]),B95)-B94,1),"&lt;=0"),"")</f>
        <v/>
      </c>
      <c r="AB95" s="42" t="str">
        <f ca="1">IFERROR(SUMIFS(OFFSET(_TradingHistory[実現損益],ROWS(_TradingHistory[])-IF(B95&gt;ROWS(_TradingHistory[]),ROWS(_TradingHistory[]),B95),0,IF(B95&gt;ROWS(_TradingHistory[]),ROWS(_TradingHistory[]),B95)-B94),OFFSET(_TradingHistory[実現損益],ROWS(_TradingHistory[])-IF(B95&gt;ROWS(_TradingHistory[]),ROWS(_TradingHistory[]),B95),0,IF(B95&gt;ROWS(_TradingHistory[]),ROWS(_TradingHistory[]),B95)-B94,1),"&lt;=0"),"")</f>
        <v/>
      </c>
      <c r="AC95" s="41" t="str">
        <f t="shared" ca="1" si="105"/>
        <v/>
      </c>
      <c r="AD95" s="9" t="str">
        <f t="shared" ca="1" si="106"/>
        <v/>
      </c>
      <c r="AE95" s="16" t="str">
        <f t="shared" ca="1" si="107"/>
        <v/>
      </c>
      <c r="AF95" s="7" t="str">
        <f t="shared" ca="1" si="108"/>
        <v/>
      </c>
      <c r="AG95" s="8" t="str">
        <f t="shared" ca="1" si="109"/>
        <v/>
      </c>
      <c r="AH95" s="15" t="str">
        <f t="shared" ca="1" si="110"/>
        <v/>
      </c>
      <c r="AI95" s="9" t="str">
        <f t="shared" ca="1" si="111"/>
        <v/>
      </c>
      <c r="AJ95" s="7" t="str">
        <f t="shared" ca="1" si="112"/>
        <v/>
      </c>
      <c r="AK95" s="8" t="str">
        <f t="shared" ca="1" si="113"/>
        <v/>
      </c>
      <c r="AL95" s="15" t="str">
        <f t="shared" ca="1" si="114"/>
        <v/>
      </c>
      <c r="AM95" s="31" t="str">
        <f t="shared" ca="1" si="115"/>
        <v/>
      </c>
      <c r="AN95" s="32">
        <f t="shared" ca="1" si="127"/>
        <v>0.94876023427165568</v>
      </c>
      <c r="AO95" s="24">
        <f t="shared" ca="1" si="129"/>
        <v>90020</v>
      </c>
      <c r="AP95" s="21">
        <f t="shared" ca="1" si="116"/>
        <v>1.0869565217391304E-2</v>
      </c>
      <c r="AQ95" s="25">
        <f t="shared" ca="1" si="130"/>
        <v>100</v>
      </c>
      <c r="AR95" s="22">
        <f t="shared" ca="1" si="149"/>
        <v>4.9331744716121015</v>
      </c>
      <c r="AS95" s="25">
        <f t="shared" ca="1" si="131"/>
        <v>19304</v>
      </c>
      <c r="AT95" s="24">
        <f t="shared" ca="1" si="132"/>
        <v>95230</v>
      </c>
      <c r="AU95" s="25">
        <f t="shared" ca="1" si="133"/>
        <v>6</v>
      </c>
      <c r="AV95" s="22">
        <f t="shared" ca="1" si="128"/>
        <v>-5.1996007984031936</v>
      </c>
      <c r="AW95" s="25">
        <f t="shared" ca="1" si="134"/>
        <v>1002</v>
      </c>
      <c r="AX95" s="36">
        <f t="shared" ca="1" si="135"/>
        <v>-5210</v>
      </c>
      <c r="AY95" s="35" t="str">
        <f>IF(B95&lt;サマリー!$B$33+100,-BC95/BG95,"")</f>
        <v/>
      </c>
      <c r="AZ95" s="20">
        <f t="shared" ca="1" si="117"/>
        <v>20</v>
      </c>
      <c r="BA95" s="21">
        <f t="shared" ca="1" si="118"/>
        <v>0.83333333333333337</v>
      </c>
      <c r="BB95" s="1">
        <f ca="1">COUNTIFS(OFFSET(_TradingHistory[実現損益],ROWS(_TradingHistory[])-IF(B95&gt;ROWS(_TradingHistory[]),ROWS(_TradingHistory[]),B95),0,IF(B95&gt;ROWS(_TradingHistory[]),ROWS(_TradingHistory[]),B95),1),"&gt;0")</f>
        <v>5</v>
      </c>
      <c r="BC95" s="22">
        <f t="shared" ca="1" si="119"/>
        <v>0.75657894736842102</v>
      </c>
      <c r="BD95" s="1">
        <f ca="1">SUMIFS(OFFSET(_TradingHistory[約定数量],ROWS(_TradingHistory[])-IF(B95&gt;ROWS(_TradingHistory[]),ROWS(_TradingHistory[]),B95),0,IF(B95&gt;ROWS(_TradingHistory[]),ROWS(_TradingHistory[]),B95),1),OFFSET(_TradingHistory[実現損益],ROWS(_TradingHistory[])-IF(B95&gt;ROWS(_TradingHistory[]),ROWS(_TradingHistory[]),B95),0,IF(B95&gt;ROWS(_TradingHistory[]),ROWS(_TradingHistory[]),B95),1),"&gt;0")</f>
        <v>304</v>
      </c>
      <c r="BE95" s="20">
        <f ca="1">SUMIFS(OFFSET(_TradingHistory[実現損益],ROWS(_TradingHistory[])-IF(B95&gt;ROWS(_TradingHistory[]),ROWS(_TradingHistory[]),B95),0,IF(B95&gt;ROWS(_TradingHistory[]),ROWS(_TradingHistory[]),B95)),OFFSET(_TradingHistory[実現損益],ROWS(_TradingHistory[])-IF(B95&gt;ROWS(_TradingHistory[]),ROWS(_TradingHistory[]),B95),0,IF(B95&gt;ROWS(_TradingHistory[]),ROWS(_TradingHistory[]),B95),1),"&gt;0")</f>
        <v>230</v>
      </c>
      <c r="BF95" s="1">
        <f ca="1">COUNTIFS(OFFSET(_TradingHistory[実現損益],ROWS(_TradingHistory[])-IF(B95&gt;ROWS(_TradingHistory[]),ROWS(_TradingHistory[]),B95),0,IF(B95&gt;ROWS(_TradingHistory[]),ROWS(_TradingHistory[]),B95),1),"&lt;=0")</f>
        <v>1</v>
      </c>
      <c r="BG95" s="22">
        <f t="shared" ca="1" si="120"/>
        <v>-105</v>
      </c>
      <c r="BH95" s="23">
        <f ca="1">SUMIFS(OFFSET(_TradingHistory[約定数量],ROWS(_TradingHistory[])-IF(B95&gt;ROWS(_TradingHistory[]),ROWS(_TradingHistory[]),B95),0,IF(B95&gt;ROWS(_TradingHistory[]),ROWS(_TradingHistory[]),B95),1),OFFSET(_TradingHistory[実現損益],ROWS(_TradingHistory[])-IF(B95&gt;ROWS(_TradingHistory[]),ROWS(_TradingHistory[]),B95),0,IF(B95&gt;ROWS(_TradingHistory[]),ROWS(_TradingHistory[]),B95),1),"&lt;=0")</f>
        <v>2</v>
      </c>
      <c r="BI95" s="37">
        <f ca="1">SUMIFS(OFFSET(_TradingHistory[実現損益],ROWS(_TradingHistory[])-IF(B95&gt;ROWS(_TradingHistory[]),ROWS(_TradingHistory[]),B95),0,IF(B95&gt;ROWS(_TradingHistory[]),ROWS(_TradingHistory[]),B95)),OFFSET(_TradingHistory[実現損益],ROWS(_TradingHistory[])-IF(B95&gt;ROWS(_TradingHistory[]),ROWS(_TradingHistory[]),B95),0,IF(B95&gt;ROWS(_TradingHistory[]),ROWS(_TradingHistory[]),B95),1),"&lt;=0")</f>
        <v>-210</v>
      </c>
      <c r="BJ95" s="35" t="str">
        <f t="shared" si="136"/>
        <v/>
      </c>
      <c r="BK95" s="20" t="str">
        <f t="shared" si="137"/>
        <v/>
      </c>
      <c r="BL95" s="21" t="str">
        <f t="shared" si="138"/>
        <v/>
      </c>
      <c r="BM95" s="23" t="str">
        <f t="shared" si="139"/>
        <v/>
      </c>
      <c r="BN95" s="22" t="str">
        <f t="shared" si="140"/>
        <v/>
      </c>
      <c r="BO95" s="25" t="str">
        <f t="shared" si="141"/>
        <v/>
      </c>
      <c r="BP95" s="20" t="str">
        <f t="shared" si="142"/>
        <v/>
      </c>
      <c r="BQ95" s="23" t="str">
        <f t="shared" si="143"/>
        <v/>
      </c>
      <c r="BR95" s="22" t="str">
        <f t="shared" si="144"/>
        <v/>
      </c>
      <c r="BS95" s="23" t="str">
        <f t="shared" si="145"/>
        <v/>
      </c>
      <c r="BT95" s="20" t="str">
        <f t="shared" si="146"/>
        <v/>
      </c>
    </row>
    <row r="96" spans="1:72" x14ac:dyDescent="0.4">
      <c r="A96" s="2" cm="1">
        <f t="array" ref="A96">IF(ROWS(_TradingHistory[])&gt;B96,INDEX(_TradingHistory[約定日],ROWS(_TradingHistory[])-B96,0),WORKDAY(A95,10))</f>
        <v>46990</v>
      </c>
      <c r="B96">
        <v>9300</v>
      </c>
      <c r="C96" s="17">
        <v>0.95</v>
      </c>
      <c r="D96">
        <v>200</v>
      </c>
      <c r="E96">
        <v>5</v>
      </c>
      <c r="F96">
        <v>5</v>
      </c>
      <c r="G96" s="8">
        <f t="shared" si="121"/>
        <v>1</v>
      </c>
      <c r="H96" s="9">
        <f t="shared" si="147"/>
        <v>90000</v>
      </c>
      <c r="I96" s="10">
        <f t="shared" si="122"/>
        <v>0.95</v>
      </c>
      <c r="J96" s="7">
        <f t="shared" si="123"/>
        <v>95</v>
      </c>
      <c r="K96" s="8">
        <f t="shared" si="148"/>
        <v>5</v>
      </c>
      <c r="L96" s="11">
        <f t="shared" si="97"/>
        <v>19000</v>
      </c>
      <c r="M96" s="12">
        <f t="shared" si="98"/>
        <v>95000</v>
      </c>
      <c r="N96" s="7">
        <f t="shared" si="124"/>
        <v>5</v>
      </c>
      <c r="O96" s="8">
        <f t="shared" si="125"/>
        <v>-5</v>
      </c>
      <c r="P96" s="11">
        <f t="shared" si="99"/>
        <v>1000</v>
      </c>
      <c r="Q96" s="40">
        <f t="shared" si="100"/>
        <v>-5000</v>
      </c>
      <c r="R96" s="41" t="str">
        <f t="shared" ca="1" si="101"/>
        <v/>
      </c>
      <c r="S96" s="12" t="str">
        <f t="shared" ca="1" si="102"/>
        <v/>
      </c>
      <c r="T96" s="13" t="str">
        <f t="shared" ca="1" si="126"/>
        <v/>
      </c>
      <c r="U96" s="7" t="str">
        <f ca="1">IFERROR(COUNTIFS(OFFSET(_TradingHistory[実現損益],ROWS(_TradingHistory[])-IF(B96&gt;ROWS(_TradingHistory[]),ROWS(_TradingHistory[]),B96),0,IF(B96&gt;ROWS(_TradingHistory[]),ROWS(_TradingHistory[]),B96)-B95,1),"&gt;0"),"")</f>
        <v/>
      </c>
      <c r="V96" s="8" t="str">
        <f t="shared" ca="1" si="103"/>
        <v/>
      </c>
      <c r="W96" s="7" t="str">
        <f ca="1">IFERROR(SUMIFS(OFFSET(_TradingHistory[約定数量],ROWS(_TradingHistory[])-IF(B96&gt;ROWS(_TradingHistory[]),ROWS(_TradingHistory[]),B96),0,IF(B96&gt;ROWS(_TradingHistory[]),ROWS(_TradingHistory[]),B96)-B95,1),OFFSET(_TradingHistory[実現損益],ROWS(_TradingHistory[])-IF(B96&gt;ROWS(_TradingHistory[]),ROWS(_TradingHistory[]),B96),0,IF(B96&gt;ROWS(_TradingHistory[]),ROWS(_TradingHistory[]),B96)-B95,1),"&gt;0"),"")</f>
        <v/>
      </c>
      <c r="X96" s="7" t="str">
        <f ca="1">IFERROR(SUMIFS(OFFSET(_TradingHistory[実現損益],ROWS(_TradingHistory[])-IF(B96&gt;ROWS(_TradingHistory[]),ROWS(_TradingHistory[]),B96),0,IF(B96&gt;ROWS(_TradingHistory[]),ROWS(_TradingHistory[]),B96)-B95),OFFSET(_TradingHistory[実現損益],ROWS(_TradingHistory[])-IF(B96&gt;ROWS(_TradingHistory[]),ROWS(_TradingHistory[]),B96),0,IF(B96&gt;ROWS(_TradingHistory[]),ROWS(_TradingHistory[]),B96)-B95,1),"&gt;0"),"")</f>
        <v/>
      </c>
      <c r="Y96" s="14" t="str">
        <f ca="1">IFERROR(COUNTIFS(OFFSET(_TradingHistory[実現損益],ROWS(_TradingHistory[])-IF(B96&gt;ROWS(_TradingHistory[]),ROWS(_TradingHistory[]),B96),0,IF(B96&gt;ROWS(_TradingHistory[]),ROWS(_TradingHistory[]),B96)-B95,1),"&lt;=0"),"")</f>
        <v/>
      </c>
      <c r="Z96" s="8" t="str">
        <f t="shared" ca="1" si="104"/>
        <v/>
      </c>
      <c r="AA96" s="7" t="str">
        <f ca="1">IFERROR(SUMIFS(OFFSET(_TradingHistory[約定数量],ROWS(_TradingHistory[])-IF(B96&gt;ROWS(_TradingHistory[]),ROWS(_TradingHistory[]),B96),0,IF(B96&gt;ROWS(_TradingHistory[]),ROWS(_TradingHistory[]),B96)-B95,1),OFFSET(_TradingHistory[実現損益],ROWS(_TradingHistory[])-IF(B96&gt;ROWS(_TradingHistory[]),ROWS(_TradingHistory[]),B96),0,IF(B96&gt;ROWS(_TradingHistory[]),ROWS(_TradingHistory[]),B96)-B95,1),"&lt;=0"),"")</f>
        <v/>
      </c>
      <c r="AB96" s="42" t="str">
        <f ca="1">IFERROR(SUMIFS(OFFSET(_TradingHistory[実現損益],ROWS(_TradingHistory[])-IF(B96&gt;ROWS(_TradingHistory[]),ROWS(_TradingHistory[]),B96),0,IF(B96&gt;ROWS(_TradingHistory[]),ROWS(_TradingHistory[]),B96)-B95),OFFSET(_TradingHistory[実現損益],ROWS(_TradingHistory[])-IF(B96&gt;ROWS(_TradingHistory[]),ROWS(_TradingHistory[]),B96),0,IF(B96&gt;ROWS(_TradingHistory[]),ROWS(_TradingHistory[]),B96)-B95,1),"&lt;=0"),"")</f>
        <v/>
      </c>
      <c r="AC96" s="41" t="str">
        <f t="shared" ca="1" si="105"/>
        <v/>
      </c>
      <c r="AD96" s="9" t="str">
        <f t="shared" ca="1" si="106"/>
        <v/>
      </c>
      <c r="AE96" s="16" t="str">
        <f t="shared" ca="1" si="107"/>
        <v/>
      </c>
      <c r="AF96" s="7" t="str">
        <f t="shared" ca="1" si="108"/>
        <v/>
      </c>
      <c r="AG96" s="8" t="str">
        <f t="shared" ca="1" si="109"/>
        <v/>
      </c>
      <c r="AH96" s="15" t="str">
        <f t="shared" ca="1" si="110"/>
        <v/>
      </c>
      <c r="AI96" s="9" t="str">
        <f t="shared" ca="1" si="111"/>
        <v/>
      </c>
      <c r="AJ96" s="7" t="str">
        <f t="shared" ca="1" si="112"/>
        <v/>
      </c>
      <c r="AK96" s="8" t="str">
        <f t="shared" ca="1" si="113"/>
        <v/>
      </c>
      <c r="AL96" s="15" t="str">
        <f t="shared" ca="1" si="114"/>
        <v/>
      </c>
      <c r="AM96" s="31" t="str">
        <f t="shared" ca="1" si="115"/>
        <v/>
      </c>
      <c r="AN96" s="32">
        <f t="shared" ca="1" si="127"/>
        <v>0.94876023427165568</v>
      </c>
      <c r="AO96" s="24">
        <f t="shared" ca="1" si="129"/>
        <v>90020</v>
      </c>
      <c r="AP96" s="21">
        <f t="shared" ca="1" si="116"/>
        <v>1.0752688172043012E-2</v>
      </c>
      <c r="AQ96" s="25">
        <f t="shared" ca="1" si="130"/>
        <v>100</v>
      </c>
      <c r="AR96" s="22">
        <f t="shared" ca="1" si="149"/>
        <v>4.9331744716121015</v>
      </c>
      <c r="AS96" s="25">
        <f t="shared" ca="1" si="131"/>
        <v>19304</v>
      </c>
      <c r="AT96" s="24">
        <f t="shared" ca="1" si="132"/>
        <v>95230</v>
      </c>
      <c r="AU96" s="25">
        <f t="shared" ca="1" si="133"/>
        <v>6</v>
      </c>
      <c r="AV96" s="22">
        <f t="shared" ca="1" si="128"/>
        <v>-5.1996007984031936</v>
      </c>
      <c r="AW96" s="25">
        <f t="shared" ca="1" si="134"/>
        <v>1002</v>
      </c>
      <c r="AX96" s="36">
        <f t="shared" ca="1" si="135"/>
        <v>-5210</v>
      </c>
      <c r="AY96" s="35" t="str">
        <f>IF(B96&lt;サマリー!$B$33+100,-BC96/BG96,"")</f>
        <v/>
      </c>
      <c r="AZ96" s="20">
        <f t="shared" ca="1" si="117"/>
        <v>20</v>
      </c>
      <c r="BA96" s="21">
        <f t="shared" ca="1" si="118"/>
        <v>0.83333333333333337</v>
      </c>
      <c r="BB96" s="1">
        <f ca="1">COUNTIFS(OFFSET(_TradingHistory[実現損益],ROWS(_TradingHistory[])-IF(B96&gt;ROWS(_TradingHistory[]),ROWS(_TradingHistory[]),B96),0,IF(B96&gt;ROWS(_TradingHistory[]),ROWS(_TradingHistory[]),B96),1),"&gt;0")</f>
        <v>5</v>
      </c>
      <c r="BC96" s="22">
        <f t="shared" ca="1" si="119"/>
        <v>0.75657894736842102</v>
      </c>
      <c r="BD96" s="1">
        <f ca="1">SUMIFS(OFFSET(_TradingHistory[約定数量],ROWS(_TradingHistory[])-IF(B96&gt;ROWS(_TradingHistory[]),ROWS(_TradingHistory[]),B96),0,IF(B96&gt;ROWS(_TradingHistory[]),ROWS(_TradingHistory[]),B96),1),OFFSET(_TradingHistory[実現損益],ROWS(_TradingHistory[])-IF(B96&gt;ROWS(_TradingHistory[]),ROWS(_TradingHistory[]),B96),0,IF(B96&gt;ROWS(_TradingHistory[]),ROWS(_TradingHistory[]),B96),1),"&gt;0")</f>
        <v>304</v>
      </c>
      <c r="BE96" s="20">
        <f ca="1">SUMIFS(OFFSET(_TradingHistory[実現損益],ROWS(_TradingHistory[])-IF(B96&gt;ROWS(_TradingHistory[]),ROWS(_TradingHistory[]),B96),0,IF(B96&gt;ROWS(_TradingHistory[]),ROWS(_TradingHistory[]),B96)),OFFSET(_TradingHistory[実現損益],ROWS(_TradingHistory[])-IF(B96&gt;ROWS(_TradingHistory[]),ROWS(_TradingHistory[]),B96),0,IF(B96&gt;ROWS(_TradingHistory[]),ROWS(_TradingHistory[]),B96),1),"&gt;0")</f>
        <v>230</v>
      </c>
      <c r="BF96" s="1">
        <f ca="1">COUNTIFS(OFFSET(_TradingHistory[実現損益],ROWS(_TradingHistory[])-IF(B96&gt;ROWS(_TradingHistory[]),ROWS(_TradingHistory[]),B96),0,IF(B96&gt;ROWS(_TradingHistory[]),ROWS(_TradingHistory[]),B96),1),"&lt;=0")</f>
        <v>1</v>
      </c>
      <c r="BG96" s="22">
        <f t="shared" ca="1" si="120"/>
        <v>-105</v>
      </c>
      <c r="BH96" s="23">
        <f ca="1">SUMIFS(OFFSET(_TradingHistory[約定数量],ROWS(_TradingHistory[])-IF(B96&gt;ROWS(_TradingHistory[]),ROWS(_TradingHistory[]),B96),0,IF(B96&gt;ROWS(_TradingHistory[]),ROWS(_TradingHistory[]),B96),1),OFFSET(_TradingHistory[実現損益],ROWS(_TradingHistory[])-IF(B96&gt;ROWS(_TradingHistory[]),ROWS(_TradingHistory[]),B96),0,IF(B96&gt;ROWS(_TradingHistory[]),ROWS(_TradingHistory[]),B96),1),"&lt;=0")</f>
        <v>2</v>
      </c>
      <c r="BI96" s="37">
        <f ca="1">SUMIFS(OFFSET(_TradingHistory[実現損益],ROWS(_TradingHistory[])-IF(B96&gt;ROWS(_TradingHistory[]),ROWS(_TradingHistory[]),B96),0,IF(B96&gt;ROWS(_TradingHistory[]),ROWS(_TradingHistory[]),B96)),OFFSET(_TradingHistory[実現損益],ROWS(_TradingHistory[])-IF(B96&gt;ROWS(_TradingHistory[]),ROWS(_TradingHistory[]),B96),0,IF(B96&gt;ROWS(_TradingHistory[]),ROWS(_TradingHistory[]),B96),1),"&lt;=0")</f>
        <v>-210</v>
      </c>
      <c r="BJ96" s="35" t="str">
        <f t="shared" si="136"/>
        <v/>
      </c>
      <c r="BK96" s="20" t="str">
        <f t="shared" si="137"/>
        <v/>
      </c>
      <c r="BL96" s="21" t="str">
        <f t="shared" si="138"/>
        <v/>
      </c>
      <c r="BM96" s="23" t="str">
        <f t="shared" si="139"/>
        <v/>
      </c>
      <c r="BN96" s="22" t="str">
        <f t="shared" si="140"/>
        <v/>
      </c>
      <c r="BO96" s="25" t="str">
        <f t="shared" si="141"/>
        <v/>
      </c>
      <c r="BP96" s="20" t="str">
        <f t="shared" si="142"/>
        <v/>
      </c>
      <c r="BQ96" s="23" t="str">
        <f t="shared" si="143"/>
        <v/>
      </c>
      <c r="BR96" s="22" t="str">
        <f t="shared" si="144"/>
        <v/>
      </c>
      <c r="BS96" s="23" t="str">
        <f t="shared" si="145"/>
        <v/>
      </c>
      <c r="BT96" s="20" t="str">
        <f t="shared" si="146"/>
        <v/>
      </c>
    </row>
    <row r="97" spans="1:72" x14ac:dyDescent="0.4">
      <c r="A97" s="2" cm="1">
        <f t="array" ref="A97">IF(ROWS(_TradingHistory[])&gt;B97,INDEX(_TradingHistory[約定日],ROWS(_TradingHistory[])-B97,0),WORKDAY(A96,10))</f>
        <v>47004</v>
      </c>
      <c r="B97">
        <v>9400</v>
      </c>
      <c r="C97" s="17">
        <v>0.95</v>
      </c>
      <c r="D97">
        <v>200</v>
      </c>
      <c r="E97">
        <v>5</v>
      </c>
      <c r="F97">
        <v>5</v>
      </c>
      <c r="G97" s="8">
        <f t="shared" si="121"/>
        <v>1</v>
      </c>
      <c r="H97" s="9">
        <f t="shared" si="147"/>
        <v>90000</v>
      </c>
      <c r="I97" s="10">
        <f t="shared" si="122"/>
        <v>0.95</v>
      </c>
      <c r="J97" s="7">
        <f t="shared" si="123"/>
        <v>95</v>
      </c>
      <c r="K97" s="8">
        <f t="shared" si="148"/>
        <v>5</v>
      </c>
      <c r="L97" s="11">
        <f t="shared" si="97"/>
        <v>19000</v>
      </c>
      <c r="M97" s="12">
        <f t="shared" si="98"/>
        <v>95000</v>
      </c>
      <c r="N97" s="7">
        <f t="shared" si="124"/>
        <v>5</v>
      </c>
      <c r="O97" s="8">
        <f t="shared" si="125"/>
        <v>-5</v>
      </c>
      <c r="P97" s="11">
        <f t="shared" si="99"/>
        <v>1000</v>
      </c>
      <c r="Q97" s="40">
        <f t="shared" si="100"/>
        <v>-5000</v>
      </c>
      <c r="R97" s="41" t="str">
        <f t="shared" ca="1" si="101"/>
        <v/>
      </c>
      <c r="S97" s="12" t="str">
        <f t="shared" ca="1" si="102"/>
        <v/>
      </c>
      <c r="T97" s="13" t="str">
        <f t="shared" ca="1" si="126"/>
        <v/>
      </c>
      <c r="U97" s="7" t="str">
        <f ca="1">IFERROR(COUNTIFS(OFFSET(_TradingHistory[実現損益],ROWS(_TradingHistory[])-IF(B97&gt;ROWS(_TradingHistory[]),ROWS(_TradingHistory[]),B97),0,IF(B97&gt;ROWS(_TradingHistory[]),ROWS(_TradingHistory[]),B97)-B96,1),"&gt;0"),"")</f>
        <v/>
      </c>
      <c r="V97" s="8" t="str">
        <f t="shared" ca="1" si="103"/>
        <v/>
      </c>
      <c r="W97" s="7" t="str">
        <f ca="1">IFERROR(SUMIFS(OFFSET(_TradingHistory[約定数量],ROWS(_TradingHistory[])-IF(B97&gt;ROWS(_TradingHistory[]),ROWS(_TradingHistory[]),B97),0,IF(B97&gt;ROWS(_TradingHistory[]),ROWS(_TradingHistory[]),B97)-B96,1),OFFSET(_TradingHistory[実現損益],ROWS(_TradingHistory[])-IF(B97&gt;ROWS(_TradingHistory[]),ROWS(_TradingHistory[]),B97),0,IF(B97&gt;ROWS(_TradingHistory[]),ROWS(_TradingHistory[]),B97)-B96,1),"&gt;0"),"")</f>
        <v/>
      </c>
      <c r="X97" s="7" t="str">
        <f ca="1">IFERROR(SUMIFS(OFFSET(_TradingHistory[実現損益],ROWS(_TradingHistory[])-IF(B97&gt;ROWS(_TradingHistory[]),ROWS(_TradingHistory[]),B97),0,IF(B97&gt;ROWS(_TradingHistory[]),ROWS(_TradingHistory[]),B97)-B96),OFFSET(_TradingHistory[実現損益],ROWS(_TradingHistory[])-IF(B97&gt;ROWS(_TradingHistory[]),ROWS(_TradingHistory[]),B97),0,IF(B97&gt;ROWS(_TradingHistory[]),ROWS(_TradingHistory[]),B97)-B96,1),"&gt;0"),"")</f>
        <v/>
      </c>
      <c r="Y97" s="14" t="str">
        <f ca="1">IFERROR(COUNTIFS(OFFSET(_TradingHistory[実現損益],ROWS(_TradingHistory[])-IF(B97&gt;ROWS(_TradingHistory[]),ROWS(_TradingHistory[]),B97),0,IF(B97&gt;ROWS(_TradingHistory[]),ROWS(_TradingHistory[]),B97)-B96,1),"&lt;=0"),"")</f>
        <v/>
      </c>
      <c r="Z97" s="8" t="str">
        <f t="shared" ca="1" si="104"/>
        <v/>
      </c>
      <c r="AA97" s="7" t="str">
        <f ca="1">IFERROR(SUMIFS(OFFSET(_TradingHistory[約定数量],ROWS(_TradingHistory[])-IF(B97&gt;ROWS(_TradingHistory[]),ROWS(_TradingHistory[]),B97),0,IF(B97&gt;ROWS(_TradingHistory[]),ROWS(_TradingHistory[]),B97)-B96,1),OFFSET(_TradingHistory[実現損益],ROWS(_TradingHistory[])-IF(B97&gt;ROWS(_TradingHistory[]),ROWS(_TradingHistory[]),B97),0,IF(B97&gt;ROWS(_TradingHistory[]),ROWS(_TradingHistory[]),B97)-B96,1),"&lt;=0"),"")</f>
        <v/>
      </c>
      <c r="AB97" s="42" t="str">
        <f ca="1">IFERROR(SUMIFS(OFFSET(_TradingHistory[実現損益],ROWS(_TradingHistory[])-IF(B97&gt;ROWS(_TradingHistory[]),ROWS(_TradingHistory[]),B97),0,IF(B97&gt;ROWS(_TradingHistory[]),ROWS(_TradingHistory[]),B97)-B96),OFFSET(_TradingHistory[実現損益],ROWS(_TradingHistory[])-IF(B97&gt;ROWS(_TradingHistory[]),ROWS(_TradingHistory[]),B97),0,IF(B97&gt;ROWS(_TradingHistory[]),ROWS(_TradingHistory[]),B97)-B96,1),"&lt;=0"),"")</f>
        <v/>
      </c>
      <c r="AC97" s="41" t="str">
        <f t="shared" ca="1" si="105"/>
        <v/>
      </c>
      <c r="AD97" s="9" t="str">
        <f t="shared" ca="1" si="106"/>
        <v/>
      </c>
      <c r="AE97" s="16" t="str">
        <f t="shared" ca="1" si="107"/>
        <v/>
      </c>
      <c r="AF97" s="7" t="str">
        <f t="shared" ca="1" si="108"/>
        <v/>
      </c>
      <c r="AG97" s="8" t="str">
        <f t="shared" ca="1" si="109"/>
        <v/>
      </c>
      <c r="AH97" s="15" t="str">
        <f t="shared" ca="1" si="110"/>
        <v/>
      </c>
      <c r="AI97" s="9" t="str">
        <f t="shared" ca="1" si="111"/>
        <v/>
      </c>
      <c r="AJ97" s="7" t="str">
        <f t="shared" ca="1" si="112"/>
        <v/>
      </c>
      <c r="AK97" s="8" t="str">
        <f t="shared" ca="1" si="113"/>
        <v/>
      </c>
      <c r="AL97" s="15" t="str">
        <f t="shared" ca="1" si="114"/>
        <v/>
      </c>
      <c r="AM97" s="31" t="str">
        <f t="shared" ca="1" si="115"/>
        <v/>
      </c>
      <c r="AN97" s="32">
        <f t="shared" ca="1" si="127"/>
        <v>0.94876023427165568</v>
      </c>
      <c r="AO97" s="24">
        <f t="shared" ca="1" si="129"/>
        <v>90020</v>
      </c>
      <c r="AP97" s="21">
        <f t="shared" ca="1" si="116"/>
        <v>1.0638297872340425E-2</v>
      </c>
      <c r="AQ97" s="25">
        <f t="shared" ca="1" si="130"/>
        <v>100</v>
      </c>
      <c r="AR97" s="22">
        <f t="shared" ca="1" si="149"/>
        <v>4.9331744716121015</v>
      </c>
      <c r="AS97" s="25">
        <f t="shared" ca="1" si="131"/>
        <v>19304</v>
      </c>
      <c r="AT97" s="24">
        <f t="shared" ca="1" si="132"/>
        <v>95230</v>
      </c>
      <c r="AU97" s="25">
        <f t="shared" ca="1" si="133"/>
        <v>6</v>
      </c>
      <c r="AV97" s="22">
        <f t="shared" ca="1" si="128"/>
        <v>-5.1996007984031936</v>
      </c>
      <c r="AW97" s="25">
        <f t="shared" ca="1" si="134"/>
        <v>1002</v>
      </c>
      <c r="AX97" s="36">
        <f t="shared" ca="1" si="135"/>
        <v>-5210</v>
      </c>
      <c r="AY97" s="35" t="str">
        <f>IF(B97&lt;サマリー!$B$33+100,-BC97/BG97,"")</f>
        <v/>
      </c>
      <c r="AZ97" s="20">
        <f t="shared" ca="1" si="117"/>
        <v>20</v>
      </c>
      <c r="BA97" s="21">
        <f t="shared" ca="1" si="118"/>
        <v>0.83333333333333337</v>
      </c>
      <c r="BB97" s="1">
        <f ca="1">COUNTIFS(OFFSET(_TradingHistory[実現損益],ROWS(_TradingHistory[])-IF(B97&gt;ROWS(_TradingHistory[]),ROWS(_TradingHistory[]),B97),0,IF(B97&gt;ROWS(_TradingHistory[]),ROWS(_TradingHistory[]),B97),1),"&gt;0")</f>
        <v>5</v>
      </c>
      <c r="BC97" s="22">
        <f t="shared" ca="1" si="119"/>
        <v>0.75657894736842102</v>
      </c>
      <c r="BD97" s="1">
        <f ca="1">SUMIFS(OFFSET(_TradingHistory[約定数量],ROWS(_TradingHistory[])-IF(B97&gt;ROWS(_TradingHistory[]),ROWS(_TradingHistory[]),B97),0,IF(B97&gt;ROWS(_TradingHistory[]),ROWS(_TradingHistory[]),B97),1),OFFSET(_TradingHistory[実現損益],ROWS(_TradingHistory[])-IF(B97&gt;ROWS(_TradingHistory[]),ROWS(_TradingHistory[]),B97),0,IF(B97&gt;ROWS(_TradingHistory[]),ROWS(_TradingHistory[]),B97),1),"&gt;0")</f>
        <v>304</v>
      </c>
      <c r="BE97" s="20">
        <f ca="1">SUMIFS(OFFSET(_TradingHistory[実現損益],ROWS(_TradingHistory[])-IF(B97&gt;ROWS(_TradingHistory[]),ROWS(_TradingHistory[]),B97),0,IF(B97&gt;ROWS(_TradingHistory[]),ROWS(_TradingHistory[]),B97)),OFFSET(_TradingHistory[実現損益],ROWS(_TradingHistory[])-IF(B97&gt;ROWS(_TradingHistory[]),ROWS(_TradingHistory[]),B97),0,IF(B97&gt;ROWS(_TradingHistory[]),ROWS(_TradingHistory[]),B97),1),"&gt;0")</f>
        <v>230</v>
      </c>
      <c r="BF97" s="1">
        <f ca="1">COUNTIFS(OFFSET(_TradingHistory[実現損益],ROWS(_TradingHistory[])-IF(B97&gt;ROWS(_TradingHistory[]),ROWS(_TradingHistory[]),B97),0,IF(B97&gt;ROWS(_TradingHistory[]),ROWS(_TradingHistory[]),B97),1),"&lt;=0")</f>
        <v>1</v>
      </c>
      <c r="BG97" s="22">
        <f t="shared" ca="1" si="120"/>
        <v>-105</v>
      </c>
      <c r="BH97" s="23">
        <f ca="1">SUMIFS(OFFSET(_TradingHistory[約定数量],ROWS(_TradingHistory[])-IF(B97&gt;ROWS(_TradingHistory[]),ROWS(_TradingHistory[]),B97),0,IF(B97&gt;ROWS(_TradingHistory[]),ROWS(_TradingHistory[]),B97),1),OFFSET(_TradingHistory[実現損益],ROWS(_TradingHistory[])-IF(B97&gt;ROWS(_TradingHistory[]),ROWS(_TradingHistory[]),B97),0,IF(B97&gt;ROWS(_TradingHistory[]),ROWS(_TradingHistory[]),B97),1),"&lt;=0")</f>
        <v>2</v>
      </c>
      <c r="BI97" s="37">
        <f ca="1">SUMIFS(OFFSET(_TradingHistory[実現損益],ROWS(_TradingHistory[])-IF(B97&gt;ROWS(_TradingHistory[]),ROWS(_TradingHistory[]),B97),0,IF(B97&gt;ROWS(_TradingHistory[]),ROWS(_TradingHistory[]),B97)),OFFSET(_TradingHistory[実現損益],ROWS(_TradingHistory[])-IF(B97&gt;ROWS(_TradingHistory[]),ROWS(_TradingHistory[]),B97),0,IF(B97&gt;ROWS(_TradingHistory[]),ROWS(_TradingHistory[]),B97),1),"&lt;=0")</f>
        <v>-210</v>
      </c>
      <c r="BJ97" s="35" t="str">
        <f t="shared" si="136"/>
        <v/>
      </c>
      <c r="BK97" s="20" t="str">
        <f t="shared" si="137"/>
        <v/>
      </c>
      <c r="BL97" s="21" t="str">
        <f t="shared" si="138"/>
        <v/>
      </c>
      <c r="BM97" s="23" t="str">
        <f t="shared" si="139"/>
        <v/>
      </c>
      <c r="BN97" s="22" t="str">
        <f t="shared" si="140"/>
        <v/>
      </c>
      <c r="BO97" s="25" t="str">
        <f t="shared" si="141"/>
        <v/>
      </c>
      <c r="BP97" s="20" t="str">
        <f t="shared" si="142"/>
        <v/>
      </c>
      <c r="BQ97" s="23" t="str">
        <f t="shared" si="143"/>
        <v/>
      </c>
      <c r="BR97" s="22" t="str">
        <f t="shared" si="144"/>
        <v/>
      </c>
      <c r="BS97" s="23" t="str">
        <f t="shared" si="145"/>
        <v/>
      </c>
      <c r="BT97" s="20" t="str">
        <f t="shared" si="146"/>
        <v/>
      </c>
    </row>
    <row r="98" spans="1:72" x14ac:dyDescent="0.4">
      <c r="A98" s="2" cm="1">
        <f t="array" ref="A98">IF(ROWS(_TradingHistory[])&gt;B98,INDEX(_TradingHistory[約定日],ROWS(_TradingHistory[])-B98,0),WORKDAY(A97,10))</f>
        <v>47018</v>
      </c>
      <c r="B98">
        <v>9500</v>
      </c>
      <c r="C98" s="17">
        <v>0.95</v>
      </c>
      <c r="D98">
        <v>200</v>
      </c>
      <c r="E98">
        <v>5</v>
      </c>
      <c r="F98">
        <v>5</v>
      </c>
      <c r="G98" s="8">
        <f t="shared" si="121"/>
        <v>1</v>
      </c>
      <c r="H98" s="9">
        <f t="shared" si="147"/>
        <v>90000</v>
      </c>
      <c r="I98" s="10">
        <f t="shared" si="122"/>
        <v>0.95</v>
      </c>
      <c r="J98" s="7">
        <f t="shared" si="123"/>
        <v>95</v>
      </c>
      <c r="K98" s="8">
        <f t="shared" si="148"/>
        <v>5</v>
      </c>
      <c r="L98" s="11">
        <f t="shared" si="97"/>
        <v>19000</v>
      </c>
      <c r="M98" s="12">
        <f t="shared" si="98"/>
        <v>95000</v>
      </c>
      <c r="N98" s="7">
        <f t="shared" si="124"/>
        <v>5</v>
      </c>
      <c r="O98" s="8">
        <f t="shared" si="125"/>
        <v>-5</v>
      </c>
      <c r="P98" s="11">
        <f t="shared" si="99"/>
        <v>1000</v>
      </c>
      <c r="Q98" s="40">
        <f t="shared" si="100"/>
        <v>-5000</v>
      </c>
      <c r="R98" s="41" t="str">
        <f t="shared" ca="1" si="101"/>
        <v/>
      </c>
      <c r="S98" s="12" t="str">
        <f t="shared" ca="1" si="102"/>
        <v/>
      </c>
      <c r="T98" s="13" t="str">
        <f t="shared" ca="1" si="126"/>
        <v/>
      </c>
      <c r="U98" s="7" t="str">
        <f ca="1">IFERROR(COUNTIFS(OFFSET(_TradingHistory[実現損益],ROWS(_TradingHistory[])-IF(B98&gt;ROWS(_TradingHistory[]),ROWS(_TradingHistory[]),B98),0,IF(B98&gt;ROWS(_TradingHistory[]),ROWS(_TradingHistory[]),B98)-B97,1),"&gt;0"),"")</f>
        <v/>
      </c>
      <c r="V98" s="8" t="str">
        <f t="shared" ca="1" si="103"/>
        <v/>
      </c>
      <c r="W98" s="7" t="str">
        <f ca="1">IFERROR(SUMIFS(OFFSET(_TradingHistory[約定数量],ROWS(_TradingHistory[])-IF(B98&gt;ROWS(_TradingHistory[]),ROWS(_TradingHistory[]),B98),0,IF(B98&gt;ROWS(_TradingHistory[]),ROWS(_TradingHistory[]),B98)-B97,1),OFFSET(_TradingHistory[実現損益],ROWS(_TradingHistory[])-IF(B98&gt;ROWS(_TradingHistory[]),ROWS(_TradingHistory[]),B98),0,IF(B98&gt;ROWS(_TradingHistory[]),ROWS(_TradingHistory[]),B98)-B97,1),"&gt;0"),"")</f>
        <v/>
      </c>
      <c r="X98" s="7" t="str">
        <f ca="1">IFERROR(SUMIFS(OFFSET(_TradingHistory[実現損益],ROWS(_TradingHistory[])-IF(B98&gt;ROWS(_TradingHistory[]),ROWS(_TradingHistory[]),B98),0,IF(B98&gt;ROWS(_TradingHistory[]),ROWS(_TradingHistory[]),B98)-B97),OFFSET(_TradingHistory[実現損益],ROWS(_TradingHistory[])-IF(B98&gt;ROWS(_TradingHistory[]),ROWS(_TradingHistory[]),B98),0,IF(B98&gt;ROWS(_TradingHistory[]),ROWS(_TradingHistory[]),B98)-B97,1),"&gt;0"),"")</f>
        <v/>
      </c>
      <c r="Y98" s="14" t="str">
        <f ca="1">IFERROR(COUNTIFS(OFFSET(_TradingHistory[実現損益],ROWS(_TradingHistory[])-IF(B98&gt;ROWS(_TradingHistory[]),ROWS(_TradingHistory[]),B98),0,IF(B98&gt;ROWS(_TradingHistory[]),ROWS(_TradingHistory[]),B98)-B97,1),"&lt;=0"),"")</f>
        <v/>
      </c>
      <c r="Z98" s="8" t="str">
        <f t="shared" ca="1" si="104"/>
        <v/>
      </c>
      <c r="AA98" s="7" t="str">
        <f ca="1">IFERROR(SUMIFS(OFFSET(_TradingHistory[約定数量],ROWS(_TradingHistory[])-IF(B98&gt;ROWS(_TradingHistory[]),ROWS(_TradingHistory[]),B98),0,IF(B98&gt;ROWS(_TradingHistory[]),ROWS(_TradingHistory[]),B98)-B97,1),OFFSET(_TradingHistory[実現損益],ROWS(_TradingHistory[])-IF(B98&gt;ROWS(_TradingHistory[]),ROWS(_TradingHistory[]),B98),0,IF(B98&gt;ROWS(_TradingHistory[]),ROWS(_TradingHistory[]),B98)-B97,1),"&lt;=0"),"")</f>
        <v/>
      </c>
      <c r="AB98" s="42" t="str">
        <f ca="1">IFERROR(SUMIFS(OFFSET(_TradingHistory[実現損益],ROWS(_TradingHistory[])-IF(B98&gt;ROWS(_TradingHistory[]),ROWS(_TradingHistory[]),B98),0,IF(B98&gt;ROWS(_TradingHistory[]),ROWS(_TradingHistory[]),B98)-B97),OFFSET(_TradingHistory[実現損益],ROWS(_TradingHistory[])-IF(B98&gt;ROWS(_TradingHistory[]),ROWS(_TradingHistory[]),B98),0,IF(B98&gt;ROWS(_TradingHistory[]),ROWS(_TradingHistory[]),B98)-B97,1),"&lt;=0"),"")</f>
        <v/>
      </c>
      <c r="AC98" s="41" t="str">
        <f t="shared" ca="1" si="105"/>
        <v/>
      </c>
      <c r="AD98" s="9" t="str">
        <f t="shared" ca="1" si="106"/>
        <v/>
      </c>
      <c r="AE98" s="16" t="str">
        <f t="shared" ca="1" si="107"/>
        <v/>
      </c>
      <c r="AF98" s="7" t="str">
        <f t="shared" ca="1" si="108"/>
        <v/>
      </c>
      <c r="AG98" s="8" t="str">
        <f t="shared" ca="1" si="109"/>
        <v/>
      </c>
      <c r="AH98" s="15" t="str">
        <f t="shared" ca="1" si="110"/>
        <v/>
      </c>
      <c r="AI98" s="9" t="str">
        <f t="shared" ca="1" si="111"/>
        <v/>
      </c>
      <c r="AJ98" s="7" t="str">
        <f t="shared" ca="1" si="112"/>
        <v/>
      </c>
      <c r="AK98" s="8" t="str">
        <f t="shared" ca="1" si="113"/>
        <v/>
      </c>
      <c r="AL98" s="15" t="str">
        <f t="shared" ca="1" si="114"/>
        <v/>
      </c>
      <c r="AM98" s="31" t="str">
        <f t="shared" ca="1" si="115"/>
        <v/>
      </c>
      <c r="AN98" s="32">
        <f t="shared" ca="1" si="127"/>
        <v>0.94876023427165568</v>
      </c>
      <c r="AO98" s="24">
        <f t="shared" ca="1" si="129"/>
        <v>90020</v>
      </c>
      <c r="AP98" s="21">
        <f t="shared" ca="1" si="116"/>
        <v>1.0526315789473684E-2</v>
      </c>
      <c r="AQ98" s="25">
        <f t="shared" ca="1" si="130"/>
        <v>100</v>
      </c>
      <c r="AR98" s="22">
        <f t="shared" ca="1" si="149"/>
        <v>4.9331744716121015</v>
      </c>
      <c r="AS98" s="25">
        <f t="shared" ca="1" si="131"/>
        <v>19304</v>
      </c>
      <c r="AT98" s="24">
        <f t="shared" ca="1" si="132"/>
        <v>95230</v>
      </c>
      <c r="AU98" s="25">
        <f t="shared" ca="1" si="133"/>
        <v>6</v>
      </c>
      <c r="AV98" s="22">
        <f t="shared" ca="1" si="128"/>
        <v>-5.1996007984031936</v>
      </c>
      <c r="AW98" s="25">
        <f t="shared" ca="1" si="134"/>
        <v>1002</v>
      </c>
      <c r="AX98" s="36">
        <f t="shared" ca="1" si="135"/>
        <v>-5210</v>
      </c>
      <c r="AY98" s="35" t="str">
        <f>IF(B98&lt;サマリー!$B$33+100,-BC98/BG98,"")</f>
        <v/>
      </c>
      <c r="AZ98" s="20">
        <f t="shared" ca="1" si="117"/>
        <v>20</v>
      </c>
      <c r="BA98" s="21">
        <f t="shared" ca="1" si="118"/>
        <v>0.83333333333333337</v>
      </c>
      <c r="BB98" s="1">
        <f ca="1">COUNTIFS(OFFSET(_TradingHistory[実現損益],ROWS(_TradingHistory[])-IF(B98&gt;ROWS(_TradingHistory[]),ROWS(_TradingHistory[]),B98),0,IF(B98&gt;ROWS(_TradingHistory[]),ROWS(_TradingHistory[]),B98),1),"&gt;0")</f>
        <v>5</v>
      </c>
      <c r="BC98" s="22">
        <f t="shared" ca="1" si="119"/>
        <v>0.75657894736842102</v>
      </c>
      <c r="BD98" s="1">
        <f ca="1">SUMIFS(OFFSET(_TradingHistory[約定数量],ROWS(_TradingHistory[])-IF(B98&gt;ROWS(_TradingHistory[]),ROWS(_TradingHistory[]),B98),0,IF(B98&gt;ROWS(_TradingHistory[]),ROWS(_TradingHistory[]),B98),1),OFFSET(_TradingHistory[実現損益],ROWS(_TradingHistory[])-IF(B98&gt;ROWS(_TradingHistory[]),ROWS(_TradingHistory[]),B98),0,IF(B98&gt;ROWS(_TradingHistory[]),ROWS(_TradingHistory[]),B98),1),"&gt;0")</f>
        <v>304</v>
      </c>
      <c r="BE98" s="20">
        <f ca="1">SUMIFS(OFFSET(_TradingHistory[実現損益],ROWS(_TradingHistory[])-IF(B98&gt;ROWS(_TradingHistory[]),ROWS(_TradingHistory[]),B98),0,IF(B98&gt;ROWS(_TradingHistory[]),ROWS(_TradingHistory[]),B98)),OFFSET(_TradingHistory[実現損益],ROWS(_TradingHistory[])-IF(B98&gt;ROWS(_TradingHistory[]),ROWS(_TradingHistory[]),B98),0,IF(B98&gt;ROWS(_TradingHistory[]),ROWS(_TradingHistory[]),B98),1),"&gt;0")</f>
        <v>230</v>
      </c>
      <c r="BF98" s="1">
        <f ca="1">COUNTIFS(OFFSET(_TradingHistory[実現損益],ROWS(_TradingHistory[])-IF(B98&gt;ROWS(_TradingHistory[]),ROWS(_TradingHistory[]),B98),0,IF(B98&gt;ROWS(_TradingHistory[]),ROWS(_TradingHistory[]),B98),1),"&lt;=0")</f>
        <v>1</v>
      </c>
      <c r="BG98" s="22">
        <f t="shared" ca="1" si="120"/>
        <v>-105</v>
      </c>
      <c r="BH98" s="23">
        <f ca="1">SUMIFS(OFFSET(_TradingHistory[約定数量],ROWS(_TradingHistory[])-IF(B98&gt;ROWS(_TradingHistory[]),ROWS(_TradingHistory[]),B98),0,IF(B98&gt;ROWS(_TradingHistory[]),ROWS(_TradingHistory[]),B98),1),OFFSET(_TradingHistory[実現損益],ROWS(_TradingHistory[])-IF(B98&gt;ROWS(_TradingHistory[]),ROWS(_TradingHistory[]),B98),0,IF(B98&gt;ROWS(_TradingHistory[]),ROWS(_TradingHistory[]),B98),1),"&lt;=0")</f>
        <v>2</v>
      </c>
      <c r="BI98" s="37">
        <f ca="1">SUMIFS(OFFSET(_TradingHistory[実現損益],ROWS(_TradingHistory[])-IF(B98&gt;ROWS(_TradingHistory[]),ROWS(_TradingHistory[]),B98),0,IF(B98&gt;ROWS(_TradingHistory[]),ROWS(_TradingHistory[]),B98)),OFFSET(_TradingHistory[実現損益],ROWS(_TradingHistory[])-IF(B98&gt;ROWS(_TradingHistory[]),ROWS(_TradingHistory[]),B98),0,IF(B98&gt;ROWS(_TradingHistory[]),ROWS(_TradingHistory[]),B98),1),"&lt;=0")</f>
        <v>-210</v>
      </c>
      <c r="BJ98" s="35" t="str">
        <f t="shared" si="136"/>
        <v/>
      </c>
      <c r="BK98" s="20" t="str">
        <f t="shared" si="137"/>
        <v/>
      </c>
      <c r="BL98" s="21" t="str">
        <f t="shared" si="138"/>
        <v/>
      </c>
      <c r="BM98" s="23" t="str">
        <f t="shared" si="139"/>
        <v/>
      </c>
      <c r="BN98" s="22" t="str">
        <f t="shared" si="140"/>
        <v/>
      </c>
      <c r="BO98" s="25" t="str">
        <f t="shared" si="141"/>
        <v/>
      </c>
      <c r="BP98" s="20" t="str">
        <f t="shared" si="142"/>
        <v/>
      </c>
      <c r="BQ98" s="23" t="str">
        <f t="shared" si="143"/>
        <v/>
      </c>
      <c r="BR98" s="22" t="str">
        <f t="shared" si="144"/>
        <v/>
      </c>
      <c r="BS98" s="23" t="str">
        <f t="shared" si="145"/>
        <v/>
      </c>
      <c r="BT98" s="20" t="str">
        <f t="shared" si="146"/>
        <v/>
      </c>
    </row>
    <row r="99" spans="1:72" x14ac:dyDescent="0.4">
      <c r="A99" s="2" cm="1">
        <f t="array" ref="A99">IF(ROWS(_TradingHistory[])&gt;B99,INDEX(_TradingHistory[約定日],ROWS(_TradingHistory[])-B99,0),WORKDAY(A98,10))</f>
        <v>47032</v>
      </c>
      <c r="B99">
        <v>9600</v>
      </c>
      <c r="C99" s="17">
        <v>0.95</v>
      </c>
      <c r="D99">
        <v>200</v>
      </c>
      <c r="E99">
        <v>5</v>
      </c>
      <c r="F99">
        <v>5</v>
      </c>
      <c r="G99" s="8">
        <f t="shared" si="121"/>
        <v>1</v>
      </c>
      <c r="H99" s="9">
        <f t="shared" si="147"/>
        <v>90000</v>
      </c>
      <c r="I99" s="10">
        <f t="shared" si="122"/>
        <v>0.95</v>
      </c>
      <c r="J99" s="7">
        <f t="shared" si="123"/>
        <v>95</v>
      </c>
      <c r="K99" s="8">
        <f t="shared" si="148"/>
        <v>5</v>
      </c>
      <c r="L99" s="11">
        <f t="shared" si="97"/>
        <v>19000</v>
      </c>
      <c r="M99" s="12">
        <f t="shared" si="98"/>
        <v>95000</v>
      </c>
      <c r="N99" s="7">
        <f t="shared" si="124"/>
        <v>5</v>
      </c>
      <c r="O99" s="8">
        <f t="shared" si="125"/>
        <v>-5</v>
      </c>
      <c r="P99" s="11">
        <f t="shared" si="99"/>
        <v>1000</v>
      </c>
      <c r="Q99" s="40">
        <f t="shared" si="100"/>
        <v>-5000</v>
      </c>
      <c r="R99" s="41" t="str">
        <f t="shared" ca="1" si="101"/>
        <v/>
      </c>
      <c r="S99" s="12" t="str">
        <f t="shared" ca="1" si="102"/>
        <v/>
      </c>
      <c r="T99" s="13" t="str">
        <f t="shared" ca="1" si="126"/>
        <v/>
      </c>
      <c r="U99" s="7" t="str">
        <f ca="1">IFERROR(COUNTIFS(OFFSET(_TradingHistory[実現損益],ROWS(_TradingHistory[])-IF(B99&gt;ROWS(_TradingHistory[]),ROWS(_TradingHistory[]),B99),0,IF(B99&gt;ROWS(_TradingHistory[]),ROWS(_TradingHistory[]),B99)-B98,1),"&gt;0"),"")</f>
        <v/>
      </c>
      <c r="V99" s="8" t="str">
        <f t="shared" ca="1" si="103"/>
        <v/>
      </c>
      <c r="W99" s="7" t="str">
        <f ca="1">IFERROR(SUMIFS(OFFSET(_TradingHistory[約定数量],ROWS(_TradingHistory[])-IF(B99&gt;ROWS(_TradingHistory[]),ROWS(_TradingHistory[]),B99),0,IF(B99&gt;ROWS(_TradingHistory[]),ROWS(_TradingHistory[]),B99)-B98,1),OFFSET(_TradingHistory[実現損益],ROWS(_TradingHistory[])-IF(B99&gt;ROWS(_TradingHistory[]),ROWS(_TradingHistory[]),B99),0,IF(B99&gt;ROWS(_TradingHistory[]),ROWS(_TradingHistory[]),B99)-B98,1),"&gt;0"),"")</f>
        <v/>
      </c>
      <c r="X99" s="7" t="str">
        <f ca="1">IFERROR(SUMIFS(OFFSET(_TradingHistory[実現損益],ROWS(_TradingHistory[])-IF(B99&gt;ROWS(_TradingHistory[]),ROWS(_TradingHistory[]),B99),0,IF(B99&gt;ROWS(_TradingHistory[]),ROWS(_TradingHistory[]),B99)-B98),OFFSET(_TradingHistory[実現損益],ROWS(_TradingHistory[])-IF(B99&gt;ROWS(_TradingHistory[]),ROWS(_TradingHistory[]),B99),0,IF(B99&gt;ROWS(_TradingHistory[]),ROWS(_TradingHistory[]),B99)-B98,1),"&gt;0"),"")</f>
        <v/>
      </c>
      <c r="Y99" s="14" t="str">
        <f ca="1">IFERROR(COUNTIFS(OFFSET(_TradingHistory[実現損益],ROWS(_TradingHistory[])-IF(B99&gt;ROWS(_TradingHistory[]),ROWS(_TradingHistory[]),B99),0,IF(B99&gt;ROWS(_TradingHistory[]),ROWS(_TradingHistory[]),B99)-B98,1),"&lt;=0"),"")</f>
        <v/>
      </c>
      <c r="Z99" s="8" t="str">
        <f t="shared" ca="1" si="104"/>
        <v/>
      </c>
      <c r="AA99" s="7" t="str">
        <f ca="1">IFERROR(SUMIFS(OFFSET(_TradingHistory[約定数量],ROWS(_TradingHistory[])-IF(B99&gt;ROWS(_TradingHistory[]),ROWS(_TradingHistory[]),B99),0,IF(B99&gt;ROWS(_TradingHistory[]),ROWS(_TradingHistory[]),B99)-B98,1),OFFSET(_TradingHistory[実現損益],ROWS(_TradingHistory[])-IF(B99&gt;ROWS(_TradingHistory[]),ROWS(_TradingHistory[]),B99),0,IF(B99&gt;ROWS(_TradingHistory[]),ROWS(_TradingHistory[]),B99)-B98,1),"&lt;=0"),"")</f>
        <v/>
      </c>
      <c r="AB99" s="42" t="str">
        <f ca="1">IFERROR(SUMIFS(OFFSET(_TradingHistory[実現損益],ROWS(_TradingHistory[])-IF(B99&gt;ROWS(_TradingHistory[]),ROWS(_TradingHistory[]),B99),0,IF(B99&gt;ROWS(_TradingHistory[]),ROWS(_TradingHistory[]),B99)-B98),OFFSET(_TradingHistory[実現損益],ROWS(_TradingHistory[])-IF(B99&gt;ROWS(_TradingHistory[]),ROWS(_TradingHistory[]),B99),0,IF(B99&gt;ROWS(_TradingHistory[]),ROWS(_TradingHistory[]),B99)-B98,1),"&lt;=0"),"")</f>
        <v/>
      </c>
      <c r="AC99" s="41" t="str">
        <f t="shared" ca="1" si="105"/>
        <v/>
      </c>
      <c r="AD99" s="9" t="str">
        <f t="shared" ca="1" si="106"/>
        <v/>
      </c>
      <c r="AE99" s="16" t="str">
        <f t="shared" ca="1" si="107"/>
        <v/>
      </c>
      <c r="AF99" s="7" t="str">
        <f t="shared" ca="1" si="108"/>
        <v/>
      </c>
      <c r="AG99" s="8" t="str">
        <f t="shared" ca="1" si="109"/>
        <v/>
      </c>
      <c r="AH99" s="15" t="str">
        <f t="shared" ca="1" si="110"/>
        <v/>
      </c>
      <c r="AI99" s="9" t="str">
        <f t="shared" ca="1" si="111"/>
        <v/>
      </c>
      <c r="AJ99" s="7" t="str">
        <f t="shared" ca="1" si="112"/>
        <v/>
      </c>
      <c r="AK99" s="8" t="str">
        <f t="shared" ca="1" si="113"/>
        <v/>
      </c>
      <c r="AL99" s="15" t="str">
        <f t="shared" ca="1" si="114"/>
        <v/>
      </c>
      <c r="AM99" s="31" t="str">
        <f t="shared" ca="1" si="115"/>
        <v/>
      </c>
      <c r="AN99" s="32">
        <f t="shared" ca="1" si="127"/>
        <v>0.94876023427165568</v>
      </c>
      <c r="AO99" s="24">
        <f t="shared" ca="1" si="129"/>
        <v>90020</v>
      </c>
      <c r="AP99" s="21">
        <f t="shared" ca="1" si="116"/>
        <v>1.0416666666666666E-2</v>
      </c>
      <c r="AQ99" s="25">
        <f t="shared" ca="1" si="130"/>
        <v>100</v>
      </c>
      <c r="AR99" s="22">
        <f t="shared" ca="1" si="149"/>
        <v>4.9331744716121015</v>
      </c>
      <c r="AS99" s="25">
        <f t="shared" ca="1" si="131"/>
        <v>19304</v>
      </c>
      <c r="AT99" s="24">
        <f t="shared" ca="1" si="132"/>
        <v>95230</v>
      </c>
      <c r="AU99" s="25">
        <f t="shared" ca="1" si="133"/>
        <v>6</v>
      </c>
      <c r="AV99" s="22">
        <f t="shared" ca="1" si="128"/>
        <v>-5.1996007984031936</v>
      </c>
      <c r="AW99" s="25">
        <f t="shared" ca="1" si="134"/>
        <v>1002</v>
      </c>
      <c r="AX99" s="36">
        <f t="shared" ca="1" si="135"/>
        <v>-5210</v>
      </c>
      <c r="AY99" s="35" t="str">
        <f>IF(B99&lt;サマリー!$B$33+100,-BC99/BG99,"")</f>
        <v/>
      </c>
      <c r="AZ99" s="20">
        <f t="shared" ca="1" si="117"/>
        <v>20</v>
      </c>
      <c r="BA99" s="21">
        <f t="shared" ca="1" si="118"/>
        <v>0.83333333333333337</v>
      </c>
      <c r="BB99" s="1">
        <f ca="1">COUNTIFS(OFFSET(_TradingHistory[実現損益],ROWS(_TradingHistory[])-IF(B99&gt;ROWS(_TradingHistory[]),ROWS(_TradingHistory[]),B99),0,IF(B99&gt;ROWS(_TradingHistory[]),ROWS(_TradingHistory[]),B99),1),"&gt;0")</f>
        <v>5</v>
      </c>
      <c r="BC99" s="22">
        <f t="shared" ca="1" si="119"/>
        <v>0.75657894736842102</v>
      </c>
      <c r="BD99" s="1">
        <f ca="1">SUMIFS(OFFSET(_TradingHistory[約定数量],ROWS(_TradingHistory[])-IF(B99&gt;ROWS(_TradingHistory[]),ROWS(_TradingHistory[]),B99),0,IF(B99&gt;ROWS(_TradingHistory[]),ROWS(_TradingHistory[]),B99),1),OFFSET(_TradingHistory[実現損益],ROWS(_TradingHistory[])-IF(B99&gt;ROWS(_TradingHistory[]),ROWS(_TradingHistory[]),B99),0,IF(B99&gt;ROWS(_TradingHistory[]),ROWS(_TradingHistory[]),B99),1),"&gt;0")</f>
        <v>304</v>
      </c>
      <c r="BE99" s="20">
        <f ca="1">SUMIFS(OFFSET(_TradingHistory[実現損益],ROWS(_TradingHistory[])-IF(B99&gt;ROWS(_TradingHistory[]),ROWS(_TradingHistory[]),B99),0,IF(B99&gt;ROWS(_TradingHistory[]),ROWS(_TradingHistory[]),B99)),OFFSET(_TradingHistory[実現損益],ROWS(_TradingHistory[])-IF(B99&gt;ROWS(_TradingHistory[]),ROWS(_TradingHistory[]),B99),0,IF(B99&gt;ROWS(_TradingHistory[]),ROWS(_TradingHistory[]),B99),1),"&gt;0")</f>
        <v>230</v>
      </c>
      <c r="BF99" s="1">
        <f ca="1">COUNTIFS(OFFSET(_TradingHistory[実現損益],ROWS(_TradingHistory[])-IF(B99&gt;ROWS(_TradingHistory[]),ROWS(_TradingHistory[]),B99),0,IF(B99&gt;ROWS(_TradingHistory[]),ROWS(_TradingHistory[]),B99),1),"&lt;=0")</f>
        <v>1</v>
      </c>
      <c r="BG99" s="22">
        <f t="shared" ca="1" si="120"/>
        <v>-105</v>
      </c>
      <c r="BH99" s="23">
        <f ca="1">SUMIFS(OFFSET(_TradingHistory[約定数量],ROWS(_TradingHistory[])-IF(B99&gt;ROWS(_TradingHistory[]),ROWS(_TradingHistory[]),B99),0,IF(B99&gt;ROWS(_TradingHistory[]),ROWS(_TradingHistory[]),B99),1),OFFSET(_TradingHistory[実現損益],ROWS(_TradingHistory[])-IF(B99&gt;ROWS(_TradingHistory[]),ROWS(_TradingHistory[]),B99),0,IF(B99&gt;ROWS(_TradingHistory[]),ROWS(_TradingHistory[]),B99),1),"&lt;=0")</f>
        <v>2</v>
      </c>
      <c r="BI99" s="37">
        <f ca="1">SUMIFS(OFFSET(_TradingHistory[実現損益],ROWS(_TradingHistory[])-IF(B99&gt;ROWS(_TradingHistory[]),ROWS(_TradingHistory[]),B99),0,IF(B99&gt;ROWS(_TradingHistory[]),ROWS(_TradingHistory[]),B99)),OFFSET(_TradingHistory[実現損益],ROWS(_TradingHistory[])-IF(B99&gt;ROWS(_TradingHistory[]),ROWS(_TradingHistory[]),B99),0,IF(B99&gt;ROWS(_TradingHistory[]),ROWS(_TradingHistory[]),B99),1),"&lt;=0")</f>
        <v>-210</v>
      </c>
      <c r="BJ99" s="35" t="str">
        <f t="shared" si="136"/>
        <v/>
      </c>
      <c r="BK99" s="20" t="str">
        <f t="shared" si="137"/>
        <v/>
      </c>
      <c r="BL99" s="21" t="str">
        <f t="shared" si="138"/>
        <v/>
      </c>
      <c r="BM99" s="23" t="str">
        <f t="shared" si="139"/>
        <v/>
      </c>
      <c r="BN99" s="22" t="str">
        <f t="shared" si="140"/>
        <v/>
      </c>
      <c r="BO99" s="25" t="str">
        <f t="shared" si="141"/>
        <v/>
      </c>
      <c r="BP99" s="20" t="str">
        <f t="shared" si="142"/>
        <v/>
      </c>
      <c r="BQ99" s="23" t="str">
        <f t="shared" si="143"/>
        <v/>
      </c>
      <c r="BR99" s="22" t="str">
        <f t="shared" si="144"/>
        <v/>
      </c>
      <c r="BS99" s="23" t="str">
        <f t="shared" si="145"/>
        <v/>
      </c>
      <c r="BT99" s="20" t="str">
        <f t="shared" si="146"/>
        <v/>
      </c>
    </row>
    <row r="100" spans="1:72" x14ac:dyDescent="0.4">
      <c r="A100" s="2" cm="1">
        <f t="array" ref="A100">IF(ROWS(_TradingHistory[])&gt;B100,INDEX(_TradingHistory[約定日],ROWS(_TradingHistory[])-B100,0),WORKDAY(A99,10))</f>
        <v>47046</v>
      </c>
      <c r="B100">
        <v>9700</v>
      </c>
      <c r="C100" s="17">
        <v>0.95</v>
      </c>
      <c r="D100">
        <v>200</v>
      </c>
      <c r="E100">
        <v>5</v>
      </c>
      <c r="F100">
        <v>5</v>
      </c>
      <c r="G100" s="8">
        <f t="shared" si="121"/>
        <v>1</v>
      </c>
      <c r="H100" s="9">
        <f t="shared" si="147"/>
        <v>90000</v>
      </c>
      <c r="I100" s="10">
        <f t="shared" si="122"/>
        <v>0.95</v>
      </c>
      <c r="J100" s="7">
        <f t="shared" si="123"/>
        <v>95</v>
      </c>
      <c r="K100" s="8">
        <f t="shared" si="148"/>
        <v>5</v>
      </c>
      <c r="L100" s="11">
        <f t="shared" si="97"/>
        <v>19000</v>
      </c>
      <c r="M100" s="12">
        <f t="shared" ref="M100:M103" si="150">L100*E100</f>
        <v>95000</v>
      </c>
      <c r="N100" s="7">
        <f t="shared" si="124"/>
        <v>5</v>
      </c>
      <c r="O100" s="8">
        <f t="shared" si="125"/>
        <v>-5</v>
      </c>
      <c r="P100" s="11">
        <f t="shared" si="99"/>
        <v>1000</v>
      </c>
      <c r="Q100" s="40">
        <f t="shared" ref="Q100:Q103" si="151">-P100*F100</f>
        <v>-5000</v>
      </c>
      <c r="R100" s="41" t="str">
        <f t="shared" ca="1" si="101"/>
        <v/>
      </c>
      <c r="S100" s="12" t="str">
        <f t="shared" ca="1" si="102"/>
        <v/>
      </c>
      <c r="T100" s="13" t="str">
        <f t="shared" ca="1" si="126"/>
        <v/>
      </c>
      <c r="U100" s="7" t="str">
        <f ca="1">IFERROR(COUNTIFS(OFFSET(_TradingHistory[実現損益],ROWS(_TradingHistory[])-IF(B100&gt;ROWS(_TradingHistory[]),ROWS(_TradingHistory[]),B100),0,IF(B100&gt;ROWS(_TradingHistory[]),ROWS(_TradingHistory[]),B100)-B99,1),"&gt;0"),"")</f>
        <v/>
      </c>
      <c r="V100" s="8" t="str">
        <f t="shared" ca="1" si="103"/>
        <v/>
      </c>
      <c r="W100" s="7" t="str">
        <f ca="1">IFERROR(SUMIFS(OFFSET(_TradingHistory[約定数量],ROWS(_TradingHistory[])-IF(B100&gt;ROWS(_TradingHistory[]),ROWS(_TradingHistory[]),B100),0,IF(B100&gt;ROWS(_TradingHistory[]),ROWS(_TradingHistory[]),B100)-B99,1),OFFSET(_TradingHistory[実現損益],ROWS(_TradingHistory[])-IF(B100&gt;ROWS(_TradingHistory[]),ROWS(_TradingHistory[]),B100),0,IF(B100&gt;ROWS(_TradingHistory[]),ROWS(_TradingHistory[]),B100)-B99,1),"&gt;0"),"")</f>
        <v/>
      </c>
      <c r="X100" s="7" t="str">
        <f ca="1">IFERROR(SUMIFS(OFFSET(_TradingHistory[実現損益],ROWS(_TradingHistory[])-IF(B100&gt;ROWS(_TradingHistory[]),ROWS(_TradingHistory[]),B100),0,IF(B100&gt;ROWS(_TradingHistory[]),ROWS(_TradingHistory[]),B100)-B99),OFFSET(_TradingHistory[実現損益],ROWS(_TradingHistory[])-IF(B100&gt;ROWS(_TradingHistory[]),ROWS(_TradingHistory[]),B100),0,IF(B100&gt;ROWS(_TradingHistory[]),ROWS(_TradingHistory[]),B100)-B99,1),"&gt;0"),"")</f>
        <v/>
      </c>
      <c r="Y100" s="14" t="str">
        <f ca="1">IFERROR(COUNTIFS(OFFSET(_TradingHistory[実現損益],ROWS(_TradingHistory[])-IF(B100&gt;ROWS(_TradingHistory[]),ROWS(_TradingHistory[]),B100),0,IF(B100&gt;ROWS(_TradingHistory[]),ROWS(_TradingHistory[]),B100)-B99,1),"&lt;=0"),"")</f>
        <v/>
      </c>
      <c r="Z100" s="8" t="str">
        <f t="shared" ca="1" si="104"/>
        <v/>
      </c>
      <c r="AA100" s="7" t="str">
        <f ca="1">IFERROR(SUMIFS(OFFSET(_TradingHistory[約定数量],ROWS(_TradingHistory[])-IF(B100&gt;ROWS(_TradingHistory[]),ROWS(_TradingHistory[]),B100),0,IF(B100&gt;ROWS(_TradingHistory[]),ROWS(_TradingHistory[]),B100)-B99,1),OFFSET(_TradingHistory[実現損益],ROWS(_TradingHistory[])-IF(B100&gt;ROWS(_TradingHistory[]),ROWS(_TradingHistory[]),B100),0,IF(B100&gt;ROWS(_TradingHistory[]),ROWS(_TradingHistory[]),B100)-B99,1),"&lt;=0"),"")</f>
        <v/>
      </c>
      <c r="AB100" s="42" t="str">
        <f ca="1">IFERROR(SUMIFS(OFFSET(_TradingHistory[実現損益],ROWS(_TradingHistory[])-IF(B100&gt;ROWS(_TradingHistory[]),ROWS(_TradingHistory[]),B100),0,IF(B100&gt;ROWS(_TradingHistory[]),ROWS(_TradingHistory[]),B100)-B99),OFFSET(_TradingHistory[実現損益],ROWS(_TradingHistory[])-IF(B100&gt;ROWS(_TradingHistory[]),ROWS(_TradingHistory[]),B100),0,IF(B100&gt;ROWS(_TradingHistory[]),ROWS(_TradingHistory[]),B100)-B99,1),"&lt;=0"),"")</f>
        <v/>
      </c>
      <c r="AC100" s="41" t="str">
        <f t="shared" ca="1" si="105"/>
        <v/>
      </c>
      <c r="AD100" s="9" t="str">
        <f t="shared" ca="1" si="106"/>
        <v/>
      </c>
      <c r="AE100" s="16" t="str">
        <f t="shared" ca="1" si="107"/>
        <v/>
      </c>
      <c r="AF100" s="7" t="str">
        <f t="shared" ca="1" si="108"/>
        <v/>
      </c>
      <c r="AG100" s="8" t="str">
        <f t="shared" ca="1" si="109"/>
        <v/>
      </c>
      <c r="AH100" s="15" t="str">
        <f t="shared" ca="1" si="110"/>
        <v/>
      </c>
      <c r="AI100" s="9" t="str">
        <f t="shared" ca="1" si="111"/>
        <v/>
      </c>
      <c r="AJ100" s="7" t="str">
        <f t="shared" ca="1" si="112"/>
        <v/>
      </c>
      <c r="AK100" s="8" t="str">
        <f t="shared" ca="1" si="113"/>
        <v/>
      </c>
      <c r="AL100" s="15" t="str">
        <f t="shared" ca="1" si="114"/>
        <v/>
      </c>
      <c r="AM100" s="31" t="str">
        <f t="shared" ca="1" si="115"/>
        <v/>
      </c>
      <c r="AN100" s="32">
        <f t="shared" ca="1" si="127"/>
        <v>0.94876023427165568</v>
      </c>
      <c r="AO100" s="24">
        <f t="shared" ca="1" si="129"/>
        <v>90020</v>
      </c>
      <c r="AP100" s="21">
        <f t="shared" ca="1" si="116"/>
        <v>1.0309278350515464E-2</v>
      </c>
      <c r="AQ100" s="25">
        <f t="shared" ca="1" si="130"/>
        <v>100</v>
      </c>
      <c r="AR100" s="22">
        <f t="shared" ca="1" si="149"/>
        <v>4.9331744716121015</v>
      </c>
      <c r="AS100" s="25">
        <f t="shared" ca="1" si="131"/>
        <v>19304</v>
      </c>
      <c r="AT100" s="24">
        <f t="shared" ca="1" si="132"/>
        <v>95230</v>
      </c>
      <c r="AU100" s="25">
        <f t="shared" ca="1" si="133"/>
        <v>6</v>
      </c>
      <c r="AV100" s="22">
        <f t="shared" ca="1" si="128"/>
        <v>-5.1996007984031936</v>
      </c>
      <c r="AW100" s="25">
        <f t="shared" ca="1" si="134"/>
        <v>1002</v>
      </c>
      <c r="AX100" s="36">
        <f t="shared" ca="1" si="135"/>
        <v>-5210</v>
      </c>
      <c r="AY100" s="35" t="str">
        <f>IF(B100&lt;サマリー!$B$33+100,-BC100/BG100,"")</f>
        <v/>
      </c>
      <c r="AZ100" s="20">
        <f t="shared" ca="1" si="117"/>
        <v>20</v>
      </c>
      <c r="BA100" s="21">
        <f t="shared" ca="1" si="118"/>
        <v>0.83333333333333337</v>
      </c>
      <c r="BB100" s="1">
        <f ca="1">COUNTIFS(OFFSET(_TradingHistory[実現損益],ROWS(_TradingHistory[])-IF(B100&gt;ROWS(_TradingHistory[]),ROWS(_TradingHistory[]),B100),0,IF(B100&gt;ROWS(_TradingHistory[]),ROWS(_TradingHistory[]),B100),1),"&gt;0")</f>
        <v>5</v>
      </c>
      <c r="BC100" s="22">
        <f t="shared" ca="1" si="119"/>
        <v>0.75657894736842102</v>
      </c>
      <c r="BD100" s="1">
        <f ca="1">SUMIFS(OFFSET(_TradingHistory[約定数量],ROWS(_TradingHistory[])-IF(B100&gt;ROWS(_TradingHistory[]),ROWS(_TradingHistory[]),B100),0,IF(B100&gt;ROWS(_TradingHistory[]),ROWS(_TradingHistory[]),B100),1),OFFSET(_TradingHistory[実現損益],ROWS(_TradingHistory[])-IF(B100&gt;ROWS(_TradingHistory[]),ROWS(_TradingHistory[]),B100),0,IF(B100&gt;ROWS(_TradingHistory[]),ROWS(_TradingHistory[]),B100),1),"&gt;0")</f>
        <v>304</v>
      </c>
      <c r="BE100" s="20">
        <f ca="1">SUMIFS(OFFSET(_TradingHistory[実現損益],ROWS(_TradingHistory[])-IF(B100&gt;ROWS(_TradingHistory[]),ROWS(_TradingHistory[]),B100),0,IF(B100&gt;ROWS(_TradingHistory[]),ROWS(_TradingHistory[]),B100)),OFFSET(_TradingHistory[実現損益],ROWS(_TradingHistory[])-IF(B100&gt;ROWS(_TradingHistory[]),ROWS(_TradingHistory[]),B100),0,IF(B100&gt;ROWS(_TradingHistory[]),ROWS(_TradingHistory[]),B100),1),"&gt;0")</f>
        <v>230</v>
      </c>
      <c r="BF100" s="1">
        <f ca="1">COUNTIFS(OFFSET(_TradingHistory[実現損益],ROWS(_TradingHistory[])-IF(B100&gt;ROWS(_TradingHistory[]),ROWS(_TradingHistory[]),B100),0,IF(B100&gt;ROWS(_TradingHistory[]),ROWS(_TradingHistory[]),B100),1),"&lt;=0")</f>
        <v>1</v>
      </c>
      <c r="BG100" s="22">
        <f t="shared" ca="1" si="120"/>
        <v>-105</v>
      </c>
      <c r="BH100" s="23">
        <f ca="1">SUMIFS(OFFSET(_TradingHistory[約定数量],ROWS(_TradingHistory[])-IF(B100&gt;ROWS(_TradingHistory[]),ROWS(_TradingHistory[]),B100),0,IF(B100&gt;ROWS(_TradingHistory[]),ROWS(_TradingHistory[]),B100),1),OFFSET(_TradingHistory[実現損益],ROWS(_TradingHistory[])-IF(B100&gt;ROWS(_TradingHistory[]),ROWS(_TradingHistory[]),B100),0,IF(B100&gt;ROWS(_TradingHistory[]),ROWS(_TradingHistory[]),B100),1),"&lt;=0")</f>
        <v>2</v>
      </c>
      <c r="BI100" s="37">
        <f ca="1">SUMIFS(OFFSET(_TradingHistory[実現損益],ROWS(_TradingHistory[])-IF(B100&gt;ROWS(_TradingHistory[]),ROWS(_TradingHistory[]),B100),0,IF(B100&gt;ROWS(_TradingHistory[]),ROWS(_TradingHistory[]),B100)),OFFSET(_TradingHistory[実現損益],ROWS(_TradingHistory[])-IF(B100&gt;ROWS(_TradingHistory[]),ROWS(_TradingHistory[]),B100),0,IF(B100&gt;ROWS(_TradingHistory[]),ROWS(_TradingHistory[]),B100),1),"&lt;=0")</f>
        <v>-210</v>
      </c>
      <c r="BJ100" s="35" t="str">
        <f t="shared" si="136"/>
        <v/>
      </c>
      <c r="BK100" s="20" t="str">
        <f t="shared" si="137"/>
        <v/>
      </c>
      <c r="BL100" s="21" t="str">
        <f t="shared" si="138"/>
        <v/>
      </c>
      <c r="BM100" s="23" t="str">
        <f t="shared" si="139"/>
        <v/>
      </c>
      <c r="BN100" s="22" t="str">
        <f t="shared" si="140"/>
        <v/>
      </c>
      <c r="BO100" s="25" t="str">
        <f t="shared" si="141"/>
        <v/>
      </c>
      <c r="BP100" s="20" t="str">
        <f t="shared" si="142"/>
        <v/>
      </c>
      <c r="BQ100" s="23" t="str">
        <f t="shared" si="143"/>
        <v/>
      </c>
      <c r="BR100" s="22" t="str">
        <f t="shared" si="144"/>
        <v/>
      </c>
      <c r="BS100" s="23" t="str">
        <f t="shared" si="145"/>
        <v/>
      </c>
      <c r="BT100" s="20" t="str">
        <f t="shared" si="146"/>
        <v/>
      </c>
    </row>
    <row r="101" spans="1:72" x14ac:dyDescent="0.4">
      <c r="A101" s="2" cm="1">
        <f t="array" ref="A101">IF(ROWS(_TradingHistory[])&gt;B101,INDEX(_TradingHistory[約定日],ROWS(_TradingHistory[])-B101,0),WORKDAY(A100,10))</f>
        <v>47060</v>
      </c>
      <c r="B101">
        <v>9800</v>
      </c>
      <c r="C101" s="17">
        <v>0.95</v>
      </c>
      <c r="D101">
        <v>200</v>
      </c>
      <c r="E101">
        <v>5</v>
      </c>
      <c r="F101">
        <v>5</v>
      </c>
      <c r="G101" s="8">
        <f t="shared" si="121"/>
        <v>1</v>
      </c>
      <c r="H101" s="9">
        <f t="shared" si="147"/>
        <v>90000</v>
      </c>
      <c r="I101" s="10">
        <f t="shared" si="122"/>
        <v>0.95</v>
      </c>
      <c r="J101" s="7">
        <f t="shared" si="123"/>
        <v>95</v>
      </c>
      <c r="K101" s="8">
        <f t="shared" si="148"/>
        <v>5</v>
      </c>
      <c r="L101" s="11">
        <f t="shared" si="97"/>
        <v>19000</v>
      </c>
      <c r="M101" s="12">
        <f t="shared" si="150"/>
        <v>95000</v>
      </c>
      <c r="N101" s="7">
        <f t="shared" si="124"/>
        <v>5</v>
      </c>
      <c r="O101" s="8">
        <f t="shared" si="125"/>
        <v>-5</v>
      </c>
      <c r="P101" s="11">
        <f t="shared" si="99"/>
        <v>1000</v>
      </c>
      <c r="Q101" s="40">
        <f t="shared" si="151"/>
        <v>-5000</v>
      </c>
      <c r="R101" s="41" t="str">
        <f t="shared" ca="1" si="101"/>
        <v/>
      </c>
      <c r="S101" s="12" t="str">
        <f t="shared" ca="1" si="102"/>
        <v/>
      </c>
      <c r="T101" s="13" t="str">
        <f t="shared" ca="1" si="126"/>
        <v/>
      </c>
      <c r="U101" s="7" t="str">
        <f ca="1">IFERROR(COUNTIFS(OFFSET(_TradingHistory[実現損益],ROWS(_TradingHistory[])-IF(B101&gt;ROWS(_TradingHistory[]),ROWS(_TradingHistory[]),B101),0,IF(B101&gt;ROWS(_TradingHistory[]),ROWS(_TradingHistory[]),B101)-B100,1),"&gt;0"),"")</f>
        <v/>
      </c>
      <c r="V101" s="8" t="str">
        <f t="shared" ca="1" si="103"/>
        <v/>
      </c>
      <c r="W101" s="7" t="str">
        <f ca="1">IFERROR(SUMIFS(OFFSET(_TradingHistory[約定数量],ROWS(_TradingHistory[])-IF(B101&gt;ROWS(_TradingHistory[]),ROWS(_TradingHistory[]),B101),0,IF(B101&gt;ROWS(_TradingHistory[]),ROWS(_TradingHistory[]),B101)-B100,1),OFFSET(_TradingHistory[実現損益],ROWS(_TradingHistory[])-IF(B101&gt;ROWS(_TradingHistory[]),ROWS(_TradingHistory[]),B101),0,IF(B101&gt;ROWS(_TradingHistory[]),ROWS(_TradingHistory[]),B101)-B100,1),"&gt;0"),"")</f>
        <v/>
      </c>
      <c r="X101" s="7" t="str">
        <f ca="1">IFERROR(SUMIFS(OFFSET(_TradingHistory[実現損益],ROWS(_TradingHistory[])-IF(B101&gt;ROWS(_TradingHistory[]),ROWS(_TradingHistory[]),B101),0,IF(B101&gt;ROWS(_TradingHistory[]),ROWS(_TradingHistory[]),B101)-B100),OFFSET(_TradingHistory[実現損益],ROWS(_TradingHistory[])-IF(B101&gt;ROWS(_TradingHistory[]),ROWS(_TradingHistory[]),B101),0,IF(B101&gt;ROWS(_TradingHistory[]),ROWS(_TradingHistory[]),B101)-B100,1),"&gt;0"),"")</f>
        <v/>
      </c>
      <c r="Y101" s="14" t="str">
        <f ca="1">IFERROR(COUNTIFS(OFFSET(_TradingHistory[実現損益],ROWS(_TradingHistory[])-IF(B101&gt;ROWS(_TradingHistory[]),ROWS(_TradingHistory[]),B101),0,IF(B101&gt;ROWS(_TradingHistory[]),ROWS(_TradingHistory[]),B101)-B100,1),"&lt;=0"),"")</f>
        <v/>
      </c>
      <c r="Z101" s="8" t="str">
        <f t="shared" ca="1" si="104"/>
        <v/>
      </c>
      <c r="AA101" s="7" t="str">
        <f ca="1">IFERROR(SUMIFS(OFFSET(_TradingHistory[約定数量],ROWS(_TradingHistory[])-IF(B101&gt;ROWS(_TradingHistory[]),ROWS(_TradingHistory[]),B101),0,IF(B101&gt;ROWS(_TradingHistory[]),ROWS(_TradingHistory[]),B101)-B100,1),OFFSET(_TradingHistory[実現損益],ROWS(_TradingHistory[])-IF(B101&gt;ROWS(_TradingHistory[]),ROWS(_TradingHistory[]),B101),0,IF(B101&gt;ROWS(_TradingHistory[]),ROWS(_TradingHistory[]),B101)-B100,1),"&lt;=0"),"")</f>
        <v/>
      </c>
      <c r="AB101" s="42" t="str">
        <f ca="1">IFERROR(SUMIFS(OFFSET(_TradingHistory[実現損益],ROWS(_TradingHistory[])-IF(B101&gt;ROWS(_TradingHistory[]),ROWS(_TradingHistory[]),B101),0,IF(B101&gt;ROWS(_TradingHistory[]),ROWS(_TradingHistory[]),B101)-B100),OFFSET(_TradingHistory[実現損益],ROWS(_TradingHistory[])-IF(B101&gt;ROWS(_TradingHistory[]),ROWS(_TradingHistory[]),B101),0,IF(B101&gt;ROWS(_TradingHistory[]),ROWS(_TradingHistory[]),B101)-B100,1),"&lt;=0"),"")</f>
        <v/>
      </c>
      <c r="AC101" s="41" t="str">
        <f t="shared" ca="1" si="105"/>
        <v/>
      </c>
      <c r="AD101" s="9" t="str">
        <f t="shared" ca="1" si="106"/>
        <v/>
      </c>
      <c r="AE101" s="16" t="str">
        <f t="shared" ca="1" si="107"/>
        <v/>
      </c>
      <c r="AF101" s="7" t="str">
        <f t="shared" ca="1" si="108"/>
        <v/>
      </c>
      <c r="AG101" s="8" t="str">
        <f t="shared" ca="1" si="109"/>
        <v/>
      </c>
      <c r="AH101" s="15" t="str">
        <f t="shared" ca="1" si="110"/>
        <v/>
      </c>
      <c r="AI101" s="9" t="str">
        <f t="shared" ca="1" si="111"/>
        <v/>
      </c>
      <c r="AJ101" s="7" t="str">
        <f t="shared" ca="1" si="112"/>
        <v/>
      </c>
      <c r="AK101" s="8" t="str">
        <f t="shared" ca="1" si="113"/>
        <v/>
      </c>
      <c r="AL101" s="15" t="str">
        <f t="shared" ca="1" si="114"/>
        <v/>
      </c>
      <c r="AM101" s="31" t="str">
        <f t="shared" ca="1" si="115"/>
        <v/>
      </c>
      <c r="AN101" s="32">
        <f t="shared" ca="1" si="127"/>
        <v>0.94876023427165568</v>
      </c>
      <c r="AO101" s="24">
        <f t="shared" ca="1" si="129"/>
        <v>90020</v>
      </c>
      <c r="AP101" s="21">
        <f t="shared" ref="AP101:AP103" ca="1" si="152">AQ101/B101</f>
        <v>1.020408163265306E-2</v>
      </c>
      <c r="AQ101" s="25">
        <f t="shared" ca="1" si="130"/>
        <v>100</v>
      </c>
      <c r="AR101" s="22">
        <f t="shared" ca="1" si="149"/>
        <v>4.9331744716121015</v>
      </c>
      <c r="AS101" s="25">
        <f t="shared" ca="1" si="131"/>
        <v>19304</v>
      </c>
      <c r="AT101" s="24">
        <f t="shared" ca="1" si="132"/>
        <v>95230</v>
      </c>
      <c r="AU101" s="25">
        <f t="shared" ca="1" si="133"/>
        <v>6</v>
      </c>
      <c r="AV101" s="22">
        <f t="shared" ca="1" si="128"/>
        <v>-5.1996007984031936</v>
      </c>
      <c r="AW101" s="25">
        <f t="shared" ca="1" si="134"/>
        <v>1002</v>
      </c>
      <c r="AX101" s="36">
        <f t="shared" ca="1" si="135"/>
        <v>-5210</v>
      </c>
      <c r="AY101" s="35" t="str">
        <f>IF(B101&lt;サマリー!$B$33+100,-BC101/BG101,"")</f>
        <v/>
      </c>
      <c r="AZ101" s="20">
        <f t="shared" ca="1" si="117"/>
        <v>20</v>
      </c>
      <c r="BA101" s="21">
        <f t="shared" ca="1" si="118"/>
        <v>0.83333333333333337</v>
      </c>
      <c r="BB101" s="1">
        <f ca="1">COUNTIFS(OFFSET(_TradingHistory[実現損益],ROWS(_TradingHistory[])-IF(B101&gt;ROWS(_TradingHistory[]),ROWS(_TradingHistory[]),B101),0,IF(B101&gt;ROWS(_TradingHistory[]),ROWS(_TradingHistory[]),B101),1),"&gt;0")</f>
        <v>5</v>
      </c>
      <c r="BC101" s="22">
        <f t="shared" ca="1" si="119"/>
        <v>0.75657894736842102</v>
      </c>
      <c r="BD101" s="1">
        <f ca="1">SUMIFS(OFFSET(_TradingHistory[約定数量],ROWS(_TradingHistory[])-IF(B101&gt;ROWS(_TradingHistory[]),ROWS(_TradingHistory[]),B101),0,IF(B101&gt;ROWS(_TradingHistory[]),ROWS(_TradingHistory[]),B101),1),OFFSET(_TradingHistory[実現損益],ROWS(_TradingHistory[])-IF(B101&gt;ROWS(_TradingHistory[]),ROWS(_TradingHistory[]),B101),0,IF(B101&gt;ROWS(_TradingHistory[]),ROWS(_TradingHistory[]),B101),1),"&gt;0")</f>
        <v>304</v>
      </c>
      <c r="BE101" s="20">
        <f ca="1">SUMIFS(OFFSET(_TradingHistory[実現損益],ROWS(_TradingHistory[])-IF(B101&gt;ROWS(_TradingHistory[]),ROWS(_TradingHistory[]),B101),0,IF(B101&gt;ROWS(_TradingHistory[]),ROWS(_TradingHistory[]),B101)),OFFSET(_TradingHistory[実現損益],ROWS(_TradingHistory[])-IF(B101&gt;ROWS(_TradingHistory[]),ROWS(_TradingHistory[]),B101),0,IF(B101&gt;ROWS(_TradingHistory[]),ROWS(_TradingHistory[]),B101),1),"&gt;0")</f>
        <v>230</v>
      </c>
      <c r="BF101" s="1">
        <f ca="1">COUNTIFS(OFFSET(_TradingHistory[実現損益],ROWS(_TradingHistory[])-IF(B101&gt;ROWS(_TradingHistory[]),ROWS(_TradingHistory[]),B101),0,IF(B101&gt;ROWS(_TradingHistory[]),ROWS(_TradingHistory[]),B101),1),"&lt;=0")</f>
        <v>1</v>
      </c>
      <c r="BG101" s="22">
        <f t="shared" ca="1" si="120"/>
        <v>-105</v>
      </c>
      <c r="BH101" s="23">
        <f ca="1">SUMIFS(OFFSET(_TradingHistory[約定数量],ROWS(_TradingHistory[])-IF(B101&gt;ROWS(_TradingHistory[]),ROWS(_TradingHistory[]),B101),0,IF(B101&gt;ROWS(_TradingHistory[]),ROWS(_TradingHistory[]),B101),1),OFFSET(_TradingHistory[実現損益],ROWS(_TradingHistory[])-IF(B101&gt;ROWS(_TradingHistory[]),ROWS(_TradingHistory[]),B101),0,IF(B101&gt;ROWS(_TradingHistory[]),ROWS(_TradingHistory[]),B101),1),"&lt;=0")</f>
        <v>2</v>
      </c>
      <c r="BI101" s="37">
        <f ca="1">SUMIFS(OFFSET(_TradingHistory[実現損益],ROWS(_TradingHistory[])-IF(B101&gt;ROWS(_TradingHistory[]),ROWS(_TradingHistory[]),B101),0,IF(B101&gt;ROWS(_TradingHistory[]),ROWS(_TradingHistory[]),B101)),OFFSET(_TradingHistory[実現損益],ROWS(_TradingHistory[])-IF(B101&gt;ROWS(_TradingHistory[]),ROWS(_TradingHistory[]),B101),0,IF(B101&gt;ROWS(_TradingHistory[]),ROWS(_TradingHistory[]),B101),1),"&lt;=0")</f>
        <v>-210</v>
      </c>
      <c r="BJ101" s="35" t="str">
        <f t="shared" si="136"/>
        <v/>
      </c>
      <c r="BK101" s="20" t="str">
        <f t="shared" si="137"/>
        <v/>
      </c>
      <c r="BL101" s="21" t="str">
        <f t="shared" si="138"/>
        <v/>
      </c>
      <c r="BM101" s="23" t="str">
        <f t="shared" si="139"/>
        <v/>
      </c>
      <c r="BN101" s="22" t="str">
        <f t="shared" si="140"/>
        <v/>
      </c>
      <c r="BO101" s="25" t="str">
        <f t="shared" si="141"/>
        <v/>
      </c>
      <c r="BP101" s="20" t="str">
        <f t="shared" si="142"/>
        <v/>
      </c>
      <c r="BQ101" s="23" t="str">
        <f t="shared" si="143"/>
        <v/>
      </c>
      <c r="BR101" s="22" t="str">
        <f t="shared" si="144"/>
        <v/>
      </c>
      <c r="BS101" s="23" t="str">
        <f t="shared" si="145"/>
        <v/>
      </c>
      <c r="BT101" s="20" t="str">
        <f t="shared" si="146"/>
        <v/>
      </c>
    </row>
    <row r="102" spans="1:72" x14ac:dyDescent="0.4">
      <c r="A102" s="2" cm="1">
        <f t="array" ref="A102">IF(ROWS(_TradingHistory[])&gt;B102,INDEX(_TradingHistory[約定日],ROWS(_TradingHistory[])-B102,0),WORKDAY(A101,10))</f>
        <v>47074</v>
      </c>
      <c r="B102">
        <v>9900</v>
      </c>
      <c r="C102" s="17">
        <v>0.95</v>
      </c>
      <c r="D102">
        <v>200</v>
      </c>
      <c r="E102">
        <v>5</v>
      </c>
      <c r="F102">
        <v>5</v>
      </c>
      <c r="G102" s="8">
        <f t="shared" si="121"/>
        <v>1</v>
      </c>
      <c r="H102" s="9">
        <f t="shared" si="147"/>
        <v>90000</v>
      </c>
      <c r="I102" s="10">
        <f t="shared" si="122"/>
        <v>0.95</v>
      </c>
      <c r="J102" s="7">
        <f t="shared" si="123"/>
        <v>95</v>
      </c>
      <c r="K102" s="8">
        <f t="shared" si="148"/>
        <v>5</v>
      </c>
      <c r="L102" s="11">
        <f t="shared" si="97"/>
        <v>19000</v>
      </c>
      <c r="M102" s="12">
        <f t="shared" si="150"/>
        <v>95000</v>
      </c>
      <c r="N102" s="7">
        <f t="shared" si="124"/>
        <v>5</v>
      </c>
      <c r="O102" s="8">
        <f t="shared" si="125"/>
        <v>-5</v>
      </c>
      <c r="P102" s="11">
        <f t="shared" si="99"/>
        <v>1000</v>
      </c>
      <c r="Q102" s="40">
        <f t="shared" si="151"/>
        <v>-5000</v>
      </c>
      <c r="R102" s="41" t="str">
        <f t="shared" ca="1" si="101"/>
        <v/>
      </c>
      <c r="S102" s="12" t="str">
        <f t="shared" ca="1" si="102"/>
        <v/>
      </c>
      <c r="T102" s="13" t="str">
        <f t="shared" ca="1" si="126"/>
        <v/>
      </c>
      <c r="U102" s="7" t="str">
        <f ca="1">IFERROR(COUNTIFS(OFFSET(_TradingHistory[実現損益],ROWS(_TradingHistory[])-IF(B102&gt;ROWS(_TradingHistory[]),ROWS(_TradingHistory[]),B102),0,IF(B102&gt;ROWS(_TradingHistory[]),ROWS(_TradingHistory[]),B102)-B101,1),"&gt;0"),"")</f>
        <v/>
      </c>
      <c r="V102" s="8" t="str">
        <f t="shared" ca="1" si="103"/>
        <v/>
      </c>
      <c r="W102" s="7" t="str">
        <f ca="1">IFERROR(SUMIFS(OFFSET(_TradingHistory[約定数量],ROWS(_TradingHistory[])-IF(B102&gt;ROWS(_TradingHistory[]),ROWS(_TradingHistory[]),B102),0,IF(B102&gt;ROWS(_TradingHistory[]),ROWS(_TradingHistory[]),B102)-B101,1),OFFSET(_TradingHistory[実現損益],ROWS(_TradingHistory[])-IF(B102&gt;ROWS(_TradingHistory[]),ROWS(_TradingHistory[]),B102),0,IF(B102&gt;ROWS(_TradingHistory[]),ROWS(_TradingHistory[]),B102)-B101,1),"&gt;0"),"")</f>
        <v/>
      </c>
      <c r="X102" s="7" t="str">
        <f ca="1">IFERROR(SUMIFS(OFFSET(_TradingHistory[実現損益],ROWS(_TradingHistory[])-IF(B102&gt;ROWS(_TradingHistory[]),ROWS(_TradingHistory[]),B102),0,IF(B102&gt;ROWS(_TradingHistory[]),ROWS(_TradingHistory[]),B102)-B101),OFFSET(_TradingHistory[実現損益],ROWS(_TradingHistory[])-IF(B102&gt;ROWS(_TradingHistory[]),ROWS(_TradingHistory[]),B102),0,IF(B102&gt;ROWS(_TradingHistory[]),ROWS(_TradingHistory[]),B102)-B101,1),"&gt;0"),"")</f>
        <v/>
      </c>
      <c r="Y102" s="14" t="str">
        <f ca="1">IFERROR(COUNTIFS(OFFSET(_TradingHistory[実現損益],ROWS(_TradingHistory[])-IF(B102&gt;ROWS(_TradingHistory[]),ROWS(_TradingHistory[]),B102),0,IF(B102&gt;ROWS(_TradingHistory[]),ROWS(_TradingHistory[]),B102)-B101,1),"&lt;=0"),"")</f>
        <v/>
      </c>
      <c r="Z102" s="8" t="str">
        <f t="shared" ca="1" si="104"/>
        <v/>
      </c>
      <c r="AA102" s="7" t="str">
        <f ca="1">IFERROR(SUMIFS(OFFSET(_TradingHistory[約定数量],ROWS(_TradingHistory[])-IF(B102&gt;ROWS(_TradingHistory[]),ROWS(_TradingHistory[]),B102),0,IF(B102&gt;ROWS(_TradingHistory[]),ROWS(_TradingHistory[]),B102)-B101,1),OFFSET(_TradingHistory[実現損益],ROWS(_TradingHistory[])-IF(B102&gt;ROWS(_TradingHistory[]),ROWS(_TradingHistory[]),B102),0,IF(B102&gt;ROWS(_TradingHistory[]),ROWS(_TradingHistory[]),B102)-B101,1),"&lt;=0"),"")</f>
        <v/>
      </c>
      <c r="AB102" s="42" t="str">
        <f ca="1">IFERROR(SUMIFS(OFFSET(_TradingHistory[実現損益],ROWS(_TradingHistory[])-IF(B102&gt;ROWS(_TradingHistory[]),ROWS(_TradingHistory[]),B102),0,IF(B102&gt;ROWS(_TradingHistory[]),ROWS(_TradingHistory[]),B102)-B101),OFFSET(_TradingHistory[実現損益],ROWS(_TradingHistory[])-IF(B102&gt;ROWS(_TradingHistory[]),ROWS(_TradingHistory[]),B102),0,IF(B102&gt;ROWS(_TradingHistory[]),ROWS(_TradingHistory[]),B102)-B101,1),"&lt;=0"),"")</f>
        <v/>
      </c>
      <c r="AC102" s="41" t="str">
        <f t="shared" ca="1" si="105"/>
        <v/>
      </c>
      <c r="AD102" s="9" t="str">
        <f t="shared" ca="1" si="106"/>
        <v/>
      </c>
      <c r="AE102" s="16" t="str">
        <f t="shared" ca="1" si="107"/>
        <v/>
      </c>
      <c r="AF102" s="7" t="str">
        <f t="shared" ca="1" si="108"/>
        <v/>
      </c>
      <c r="AG102" s="8" t="str">
        <f t="shared" ca="1" si="109"/>
        <v/>
      </c>
      <c r="AH102" s="15" t="str">
        <f t="shared" ca="1" si="110"/>
        <v/>
      </c>
      <c r="AI102" s="9" t="str">
        <f t="shared" ca="1" si="111"/>
        <v/>
      </c>
      <c r="AJ102" s="7" t="str">
        <f t="shared" ca="1" si="112"/>
        <v/>
      </c>
      <c r="AK102" s="8" t="str">
        <f t="shared" ca="1" si="113"/>
        <v/>
      </c>
      <c r="AL102" s="15" t="str">
        <f t="shared" ca="1" si="114"/>
        <v/>
      </c>
      <c r="AM102" s="31" t="str">
        <f t="shared" ca="1" si="115"/>
        <v/>
      </c>
      <c r="AN102" s="32">
        <f t="shared" ca="1" si="127"/>
        <v>0.94876023427165568</v>
      </c>
      <c r="AO102" s="24">
        <f t="shared" ca="1" si="129"/>
        <v>90020</v>
      </c>
      <c r="AP102" s="21">
        <f t="shared" ca="1" si="152"/>
        <v>1.0101010101010102E-2</v>
      </c>
      <c r="AQ102" s="25">
        <f t="shared" ca="1" si="130"/>
        <v>100</v>
      </c>
      <c r="AR102" s="22">
        <f t="shared" ca="1" si="149"/>
        <v>4.9331744716121015</v>
      </c>
      <c r="AS102" s="25">
        <f t="shared" ca="1" si="131"/>
        <v>19304</v>
      </c>
      <c r="AT102" s="24">
        <f t="shared" ca="1" si="132"/>
        <v>95230</v>
      </c>
      <c r="AU102" s="25">
        <f t="shared" ca="1" si="133"/>
        <v>6</v>
      </c>
      <c r="AV102" s="22">
        <f t="shared" ca="1" si="128"/>
        <v>-5.1996007984031936</v>
      </c>
      <c r="AW102" s="25">
        <f t="shared" ca="1" si="134"/>
        <v>1002</v>
      </c>
      <c r="AX102" s="36">
        <f t="shared" ca="1" si="135"/>
        <v>-5210</v>
      </c>
      <c r="AY102" s="35" t="str">
        <f>IF(B102&lt;サマリー!$B$33+100,-BC102/BG102,"")</f>
        <v/>
      </c>
      <c r="AZ102" s="20">
        <f t="shared" ca="1" si="117"/>
        <v>20</v>
      </c>
      <c r="BA102" s="21">
        <f t="shared" ca="1" si="118"/>
        <v>0.83333333333333337</v>
      </c>
      <c r="BB102" s="1">
        <f ca="1">COUNTIFS(OFFSET(_TradingHistory[実現損益],ROWS(_TradingHistory[])-IF(B102&gt;ROWS(_TradingHistory[]),ROWS(_TradingHistory[]),B102),0,IF(B102&gt;ROWS(_TradingHistory[]),ROWS(_TradingHistory[]),B102),1),"&gt;0")</f>
        <v>5</v>
      </c>
      <c r="BC102" s="22">
        <f t="shared" ca="1" si="119"/>
        <v>0.75657894736842102</v>
      </c>
      <c r="BD102" s="1">
        <f ca="1">SUMIFS(OFFSET(_TradingHistory[約定数量],ROWS(_TradingHistory[])-IF(B102&gt;ROWS(_TradingHistory[]),ROWS(_TradingHistory[]),B102),0,IF(B102&gt;ROWS(_TradingHistory[]),ROWS(_TradingHistory[]),B102),1),OFFSET(_TradingHistory[実現損益],ROWS(_TradingHistory[])-IF(B102&gt;ROWS(_TradingHistory[]),ROWS(_TradingHistory[]),B102),0,IF(B102&gt;ROWS(_TradingHistory[]),ROWS(_TradingHistory[]),B102),1),"&gt;0")</f>
        <v>304</v>
      </c>
      <c r="BE102" s="20">
        <f ca="1">SUMIFS(OFFSET(_TradingHistory[実現損益],ROWS(_TradingHistory[])-IF(B102&gt;ROWS(_TradingHistory[]),ROWS(_TradingHistory[]),B102),0,IF(B102&gt;ROWS(_TradingHistory[]),ROWS(_TradingHistory[]),B102)),OFFSET(_TradingHistory[実現損益],ROWS(_TradingHistory[])-IF(B102&gt;ROWS(_TradingHistory[]),ROWS(_TradingHistory[]),B102),0,IF(B102&gt;ROWS(_TradingHistory[]),ROWS(_TradingHistory[]),B102),1),"&gt;0")</f>
        <v>230</v>
      </c>
      <c r="BF102" s="1">
        <f ca="1">COUNTIFS(OFFSET(_TradingHistory[実現損益],ROWS(_TradingHistory[])-IF(B102&gt;ROWS(_TradingHistory[]),ROWS(_TradingHistory[]),B102),0,IF(B102&gt;ROWS(_TradingHistory[]),ROWS(_TradingHistory[]),B102),1),"&lt;=0")</f>
        <v>1</v>
      </c>
      <c r="BG102" s="22">
        <f t="shared" ca="1" si="120"/>
        <v>-105</v>
      </c>
      <c r="BH102" s="23">
        <f ca="1">SUMIFS(OFFSET(_TradingHistory[約定数量],ROWS(_TradingHistory[])-IF(B102&gt;ROWS(_TradingHistory[]),ROWS(_TradingHistory[]),B102),0,IF(B102&gt;ROWS(_TradingHistory[]),ROWS(_TradingHistory[]),B102),1),OFFSET(_TradingHistory[実現損益],ROWS(_TradingHistory[])-IF(B102&gt;ROWS(_TradingHistory[]),ROWS(_TradingHistory[]),B102),0,IF(B102&gt;ROWS(_TradingHistory[]),ROWS(_TradingHistory[]),B102),1),"&lt;=0")</f>
        <v>2</v>
      </c>
      <c r="BI102" s="37">
        <f ca="1">SUMIFS(OFFSET(_TradingHistory[実現損益],ROWS(_TradingHistory[])-IF(B102&gt;ROWS(_TradingHistory[]),ROWS(_TradingHistory[]),B102),0,IF(B102&gt;ROWS(_TradingHistory[]),ROWS(_TradingHistory[]),B102)),OFFSET(_TradingHistory[実現損益],ROWS(_TradingHistory[])-IF(B102&gt;ROWS(_TradingHistory[]),ROWS(_TradingHistory[]),B102),0,IF(B102&gt;ROWS(_TradingHistory[]),ROWS(_TradingHistory[]),B102),1),"&lt;=0")</f>
        <v>-210</v>
      </c>
      <c r="BJ102" s="35" t="str">
        <f t="shared" si="136"/>
        <v/>
      </c>
      <c r="BK102" s="20" t="str">
        <f t="shared" si="137"/>
        <v/>
      </c>
      <c r="BL102" s="21" t="str">
        <f t="shared" si="138"/>
        <v/>
      </c>
      <c r="BM102" s="23" t="str">
        <f t="shared" si="139"/>
        <v/>
      </c>
      <c r="BN102" s="22" t="str">
        <f t="shared" si="140"/>
        <v/>
      </c>
      <c r="BO102" s="25" t="str">
        <f t="shared" si="141"/>
        <v/>
      </c>
      <c r="BP102" s="20" t="str">
        <f t="shared" si="142"/>
        <v/>
      </c>
      <c r="BQ102" s="23" t="str">
        <f t="shared" si="143"/>
        <v/>
      </c>
      <c r="BR102" s="22" t="str">
        <f t="shared" si="144"/>
        <v/>
      </c>
      <c r="BS102" s="23" t="str">
        <f t="shared" si="145"/>
        <v/>
      </c>
      <c r="BT102" s="20" t="str">
        <f t="shared" si="146"/>
        <v/>
      </c>
    </row>
    <row r="103" spans="1:72" x14ac:dyDescent="0.4">
      <c r="A103" s="2" cm="1">
        <f t="array" ref="A103">IF(ROWS(_TradingHistory[])&gt;B103,INDEX(_TradingHistory[約定日],ROWS(_TradingHistory[])-B103,0),WORKDAY(A102,10))</f>
        <v>47088</v>
      </c>
      <c r="B103">
        <v>10000</v>
      </c>
      <c r="C103" s="17">
        <v>0.95</v>
      </c>
      <c r="D103">
        <v>200</v>
      </c>
      <c r="E103">
        <v>5</v>
      </c>
      <c r="F103">
        <v>5</v>
      </c>
      <c r="G103" s="8">
        <f t="shared" si="121"/>
        <v>1</v>
      </c>
      <c r="H103" s="9">
        <f t="shared" si="147"/>
        <v>90000</v>
      </c>
      <c r="I103" s="10">
        <f t="shared" si="122"/>
        <v>0.95</v>
      </c>
      <c r="J103" s="7">
        <f t="shared" si="123"/>
        <v>95</v>
      </c>
      <c r="K103" s="8">
        <f t="shared" si="148"/>
        <v>5</v>
      </c>
      <c r="L103" s="11">
        <f t="shared" si="97"/>
        <v>19000</v>
      </c>
      <c r="M103" s="12">
        <f t="shared" si="150"/>
        <v>95000</v>
      </c>
      <c r="N103" s="7">
        <f t="shared" si="124"/>
        <v>5</v>
      </c>
      <c r="O103" s="8">
        <f t="shared" si="125"/>
        <v>-5</v>
      </c>
      <c r="P103" s="11">
        <f t="shared" si="99"/>
        <v>1000</v>
      </c>
      <c r="Q103" s="40">
        <f t="shared" si="151"/>
        <v>-5000</v>
      </c>
      <c r="R103" s="41" t="str">
        <f t="shared" ca="1" si="101"/>
        <v/>
      </c>
      <c r="S103" s="12" t="str">
        <f t="shared" ca="1" si="102"/>
        <v/>
      </c>
      <c r="T103" s="13" t="str">
        <f t="shared" ca="1" si="126"/>
        <v/>
      </c>
      <c r="U103" s="7" t="str">
        <f ca="1">IFERROR(COUNTIFS(OFFSET(_TradingHistory[実現損益],ROWS(_TradingHistory[])-IF(B103&gt;ROWS(_TradingHistory[]),ROWS(_TradingHistory[]),B103),0,IF(B103&gt;ROWS(_TradingHistory[]),ROWS(_TradingHistory[]),B103)-B102,1),"&gt;0"),"")</f>
        <v/>
      </c>
      <c r="V103" s="8" t="str">
        <f t="shared" ca="1" si="103"/>
        <v/>
      </c>
      <c r="W103" s="7" t="str">
        <f ca="1">IFERROR(SUMIFS(OFFSET(_TradingHistory[約定数量],ROWS(_TradingHistory[])-IF(B103&gt;ROWS(_TradingHistory[]),ROWS(_TradingHistory[]),B103),0,IF(B103&gt;ROWS(_TradingHistory[]),ROWS(_TradingHistory[]),B103)-B102,1),OFFSET(_TradingHistory[実現損益],ROWS(_TradingHistory[])-IF(B103&gt;ROWS(_TradingHistory[]),ROWS(_TradingHistory[]),B103),0,IF(B103&gt;ROWS(_TradingHistory[]),ROWS(_TradingHistory[]),B103)-B102,1),"&gt;0"),"")</f>
        <v/>
      </c>
      <c r="X103" s="7" t="str">
        <f ca="1">IFERROR(SUMIFS(OFFSET(_TradingHistory[実現損益],ROWS(_TradingHistory[])-IF(B103&gt;ROWS(_TradingHistory[]),ROWS(_TradingHistory[]),B103),0,IF(B103&gt;ROWS(_TradingHistory[]),ROWS(_TradingHistory[]),B103)-B102),OFFSET(_TradingHistory[実現損益],ROWS(_TradingHistory[])-IF(B103&gt;ROWS(_TradingHistory[]),ROWS(_TradingHistory[]),B103),0,IF(B103&gt;ROWS(_TradingHistory[]),ROWS(_TradingHistory[]),B103)-B102,1),"&gt;0"),"")</f>
        <v/>
      </c>
      <c r="Y103" s="14" t="str">
        <f ca="1">IFERROR(COUNTIFS(OFFSET(_TradingHistory[実現損益],ROWS(_TradingHistory[])-IF(B103&gt;ROWS(_TradingHistory[]),ROWS(_TradingHistory[]),B103),0,IF(B103&gt;ROWS(_TradingHistory[]),ROWS(_TradingHistory[]),B103)-B102,1),"&lt;=0"),"")</f>
        <v/>
      </c>
      <c r="Z103" s="8" t="str">
        <f t="shared" ca="1" si="104"/>
        <v/>
      </c>
      <c r="AA103" s="7" t="str">
        <f ca="1">IFERROR(SUMIFS(OFFSET(_TradingHistory[約定数量],ROWS(_TradingHistory[])-IF(B103&gt;ROWS(_TradingHistory[]),ROWS(_TradingHistory[]),B103),0,IF(B103&gt;ROWS(_TradingHistory[]),ROWS(_TradingHistory[]),B103)-B102,1),OFFSET(_TradingHistory[実現損益],ROWS(_TradingHistory[])-IF(B103&gt;ROWS(_TradingHistory[]),ROWS(_TradingHistory[]),B103),0,IF(B103&gt;ROWS(_TradingHistory[]),ROWS(_TradingHistory[]),B103)-B102,1),"&lt;=0"),"")</f>
        <v/>
      </c>
      <c r="AB103" s="42" t="str">
        <f ca="1">IFERROR(SUMIFS(OFFSET(_TradingHistory[実現損益],ROWS(_TradingHistory[])-IF(B103&gt;ROWS(_TradingHistory[]),ROWS(_TradingHistory[]),B103),0,IF(B103&gt;ROWS(_TradingHistory[]),ROWS(_TradingHistory[]),B103)-B102),OFFSET(_TradingHistory[実現損益],ROWS(_TradingHistory[])-IF(B103&gt;ROWS(_TradingHistory[]),ROWS(_TradingHistory[]),B103),0,IF(B103&gt;ROWS(_TradingHistory[]),ROWS(_TradingHistory[]),B103)-B102,1),"&lt;=0"),"")</f>
        <v/>
      </c>
      <c r="AC103" s="41" t="str">
        <f t="shared" ca="1" si="105"/>
        <v/>
      </c>
      <c r="AD103" s="9" t="str">
        <f t="shared" ca="1" si="106"/>
        <v/>
      </c>
      <c r="AE103" s="16" t="str">
        <f t="shared" ca="1" si="107"/>
        <v/>
      </c>
      <c r="AF103" s="7" t="str">
        <f t="shared" ca="1" si="108"/>
        <v/>
      </c>
      <c r="AG103" s="8" t="str">
        <f t="shared" ca="1" si="109"/>
        <v/>
      </c>
      <c r="AH103" s="15" t="str">
        <f t="shared" ca="1" si="110"/>
        <v/>
      </c>
      <c r="AI103" s="9" t="str">
        <f t="shared" ca="1" si="111"/>
        <v/>
      </c>
      <c r="AJ103" s="7" t="str">
        <f t="shared" ca="1" si="112"/>
        <v/>
      </c>
      <c r="AK103" s="8" t="str">
        <f t="shared" ca="1" si="113"/>
        <v/>
      </c>
      <c r="AL103" s="15" t="str">
        <f t="shared" ca="1" si="114"/>
        <v/>
      </c>
      <c r="AM103" s="31" t="str">
        <f t="shared" ca="1" si="115"/>
        <v/>
      </c>
      <c r="AN103" s="32">
        <f t="shared" ca="1" si="127"/>
        <v>0.94876023427165568</v>
      </c>
      <c r="AO103" s="24">
        <f t="shared" ca="1" si="129"/>
        <v>90020</v>
      </c>
      <c r="AP103" s="21">
        <f t="shared" ca="1" si="152"/>
        <v>0.01</v>
      </c>
      <c r="AQ103" s="25">
        <f t="shared" ca="1" si="130"/>
        <v>100</v>
      </c>
      <c r="AR103" s="22">
        <f t="shared" ca="1" si="149"/>
        <v>4.9331744716121015</v>
      </c>
      <c r="AS103" s="25">
        <f t="shared" ca="1" si="131"/>
        <v>19304</v>
      </c>
      <c r="AT103" s="24">
        <f t="shared" ca="1" si="132"/>
        <v>95230</v>
      </c>
      <c r="AU103" s="25">
        <f t="shared" ca="1" si="133"/>
        <v>6</v>
      </c>
      <c r="AV103" s="22">
        <f t="shared" ca="1" si="128"/>
        <v>-5.1996007984031936</v>
      </c>
      <c r="AW103" s="25">
        <f t="shared" ca="1" si="134"/>
        <v>1002</v>
      </c>
      <c r="AX103" s="36">
        <f t="shared" ca="1" si="135"/>
        <v>-5210</v>
      </c>
      <c r="AY103" s="35" t="str">
        <f>IF(B103&lt;サマリー!$B$33+100,-BC103/BG103,"")</f>
        <v/>
      </c>
      <c r="AZ103" s="20">
        <f t="shared" ca="1" si="117"/>
        <v>20</v>
      </c>
      <c r="BA103" s="21">
        <f t="shared" ca="1" si="118"/>
        <v>0.83333333333333337</v>
      </c>
      <c r="BB103" s="1">
        <f ca="1">COUNTIFS(OFFSET(_TradingHistory[実現損益],ROWS(_TradingHistory[])-IF(B103&gt;ROWS(_TradingHistory[]),ROWS(_TradingHistory[]),B103),0,IF(B103&gt;ROWS(_TradingHistory[]),ROWS(_TradingHistory[]),B103),1),"&gt;0")</f>
        <v>5</v>
      </c>
      <c r="BC103" s="22">
        <f t="shared" ca="1" si="119"/>
        <v>0.75657894736842102</v>
      </c>
      <c r="BD103" s="1">
        <f ca="1">SUMIFS(OFFSET(_TradingHistory[約定数量],ROWS(_TradingHistory[])-IF(B103&gt;ROWS(_TradingHistory[]),ROWS(_TradingHistory[]),B103),0,IF(B103&gt;ROWS(_TradingHistory[]),ROWS(_TradingHistory[]),B103),1),OFFSET(_TradingHistory[実現損益],ROWS(_TradingHistory[])-IF(B103&gt;ROWS(_TradingHistory[]),ROWS(_TradingHistory[]),B103),0,IF(B103&gt;ROWS(_TradingHistory[]),ROWS(_TradingHistory[]),B103),1),"&gt;0")</f>
        <v>304</v>
      </c>
      <c r="BE103" s="20">
        <f ca="1">SUMIFS(OFFSET(_TradingHistory[実現損益],ROWS(_TradingHistory[])-IF(B103&gt;ROWS(_TradingHistory[]),ROWS(_TradingHistory[]),B103),0,IF(B103&gt;ROWS(_TradingHistory[]),ROWS(_TradingHistory[]),B103)),OFFSET(_TradingHistory[実現損益],ROWS(_TradingHistory[])-IF(B103&gt;ROWS(_TradingHistory[]),ROWS(_TradingHistory[]),B103),0,IF(B103&gt;ROWS(_TradingHistory[]),ROWS(_TradingHistory[]),B103),1),"&gt;0")</f>
        <v>230</v>
      </c>
      <c r="BF103" s="1">
        <f ca="1">COUNTIFS(OFFSET(_TradingHistory[実現損益],ROWS(_TradingHistory[])-IF(B103&gt;ROWS(_TradingHistory[]),ROWS(_TradingHistory[]),B103),0,IF(B103&gt;ROWS(_TradingHistory[]),ROWS(_TradingHistory[]),B103),1),"&lt;=0")</f>
        <v>1</v>
      </c>
      <c r="BG103" s="22">
        <f t="shared" ca="1" si="120"/>
        <v>-105</v>
      </c>
      <c r="BH103" s="23">
        <f ca="1">SUMIFS(OFFSET(_TradingHistory[約定数量],ROWS(_TradingHistory[])-IF(B103&gt;ROWS(_TradingHistory[]),ROWS(_TradingHistory[]),B103),0,IF(B103&gt;ROWS(_TradingHistory[]),ROWS(_TradingHistory[]),B103),1),OFFSET(_TradingHistory[実現損益],ROWS(_TradingHistory[])-IF(B103&gt;ROWS(_TradingHistory[]),ROWS(_TradingHistory[]),B103),0,IF(B103&gt;ROWS(_TradingHistory[]),ROWS(_TradingHistory[]),B103),1),"&lt;=0")</f>
        <v>2</v>
      </c>
      <c r="BI103" s="37">
        <f ca="1">SUMIFS(OFFSET(_TradingHistory[実現損益],ROWS(_TradingHistory[])-IF(B103&gt;ROWS(_TradingHistory[]),ROWS(_TradingHistory[]),B103),0,IF(B103&gt;ROWS(_TradingHistory[]),ROWS(_TradingHistory[]),B103)),OFFSET(_TradingHistory[実現損益],ROWS(_TradingHistory[])-IF(B103&gt;ROWS(_TradingHistory[]),ROWS(_TradingHistory[]),B103),0,IF(B103&gt;ROWS(_TradingHistory[]),ROWS(_TradingHistory[]),B103),1),"&lt;=0")</f>
        <v>-210</v>
      </c>
      <c r="BJ103" s="35" t="str">
        <f t="shared" si="136"/>
        <v/>
      </c>
      <c r="BK103" s="20" t="str">
        <f t="shared" si="137"/>
        <v/>
      </c>
      <c r="BL103" s="21" t="str">
        <f t="shared" si="138"/>
        <v/>
      </c>
      <c r="BM103" s="23" t="str">
        <f t="shared" si="139"/>
        <v/>
      </c>
      <c r="BN103" s="22" t="str">
        <f t="shared" si="140"/>
        <v/>
      </c>
      <c r="BO103" s="25" t="str">
        <f t="shared" si="141"/>
        <v/>
      </c>
      <c r="BP103" s="20" t="str">
        <f t="shared" si="142"/>
        <v/>
      </c>
      <c r="BQ103" s="23" t="str">
        <f t="shared" si="143"/>
        <v/>
      </c>
      <c r="BR103" s="22" t="str">
        <f t="shared" si="144"/>
        <v/>
      </c>
      <c r="BS103" s="23" t="str">
        <f t="shared" si="145"/>
        <v/>
      </c>
      <c r="BT103" s="20" t="str">
        <f t="shared" si="146"/>
        <v/>
      </c>
    </row>
  </sheetData>
  <phoneticPr fontId="1"/>
  <conditionalFormatting sqref="T5:T103 Y5:Y103 AB5:AB103">
    <cfRule type="expression" dxfId="2" priority="10">
      <formula>T5&gt;I5</formula>
    </cfRule>
  </conditionalFormatting>
  <conditionalFormatting sqref="AZ5:BA16 BC5:BC16">
    <cfRule type="expression" dxfId="1" priority="8">
      <formula>BK5&gt;0</formula>
    </cfRule>
  </conditionalFormatting>
  <conditionalFormatting sqref="BJ4:BT16">
    <cfRule type="cellIs" dxfId="0" priority="1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F76CD37F-9FAC-4F57-928E-DE5A3516CC53}">
            <xm:f>$B4&lt;サマリー!$B$31</xm:f>
            <x14:dxf>
              <fill>
                <patternFill>
                  <bgColor rgb="FFFFFF00"/>
                </patternFill>
              </fill>
            </x14:dxf>
          </x14:cfRule>
          <xm:sqref>A4:F103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734C-8791-4445-9421-C6A89F1C9372}">
  <sheetPr codeName="Sheet2"/>
  <dimension ref="A1:AA7"/>
  <sheetViews>
    <sheetView zoomScale="90" zoomScaleNormal="90" workbookViewId="0">
      <selection activeCell="AF35" sqref="AF35"/>
    </sheetView>
  </sheetViews>
  <sheetFormatPr defaultRowHeight="18.75" x14ac:dyDescent="0.4"/>
  <cols>
    <col min="1" max="2" width="11.375" style="2" bestFit="1" customWidth="1"/>
    <col min="3" max="3" width="13.25" bestFit="1" customWidth="1"/>
    <col min="4" max="4" width="21.375" bestFit="1" customWidth="1"/>
    <col min="5" max="6" width="11.25" bestFit="1" customWidth="1"/>
    <col min="7" max="8" width="7.5" bestFit="1" customWidth="1"/>
    <col min="9" max="9" width="11.25" bestFit="1" customWidth="1"/>
    <col min="10" max="10" width="17.25" bestFit="1" customWidth="1"/>
    <col min="11" max="11" width="11.25" bestFit="1" customWidth="1"/>
    <col min="12" max="13" width="11.25" style="3" bestFit="1" customWidth="1"/>
    <col min="14" max="14" width="17.375" bestFit="1" customWidth="1"/>
    <col min="15" max="15" width="11.25" style="3" bestFit="1" customWidth="1"/>
    <col min="16" max="16" width="9.375" bestFit="1" customWidth="1"/>
    <col min="17" max="17" width="11.375" style="2" bestFit="1" customWidth="1"/>
    <col min="18" max="18" width="9.375" style="3" bestFit="1" customWidth="1"/>
    <col min="19" max="19" width="19.5" bestFit="1" customWidth="1"/>
    <col min="20" max="20" width="17.375" bestFit="1" customWidth="1"/>
    <col min="21" max="22" width="11.25" bestFit="1" customWidth="1"/>
    <col min="23" max="23" width="21.5" bestFit="1" customWidth="1"/>
    <col min="24" max="24" width="11.25" style="3" bestFit="1" customWidth="1"/>
    <col min="25" max="25" width="13.25" bestFit="1" customWidth="1"/>
    <col min="26" max="27" width="9.375" bestFit="1" customWidth="1"/>
  </cols>
  <sheetData>
    <row r="1" spans="1:27" x14ac:dyDescent="0.4">
      <c r="A1" s="2" t="s">
        <v>4</v>
      </c>
      <c r="B1" s="2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3" t="s">
        <v>15</v>
      </c>
      <c r="M1" s="3" t="s">
        <v>16</v>
      </c>
      <c r="N1" t="s">
        <v>17</v>
      </c>
      <c r="O1" s="3" t="s">
        <v>18</v>
      </c>
      <c r="P1" t="s">
        <v>19</v>
      </c>
      <c r="Q1" s="2" t="s">
        <v>20</v>
      </c>
      <c r="R1" s="3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s="3" t="s">
        <v>27</v>
      </c>
      <c r="Y1" t="s">
        <v>28</v>
      </c>
      <c r="Z1" t="s">
        <v>29</v>
      </c>
      <c r="AA1" t="s">
        <v>30</v>
      </c>
    </row>
    <row r="2" spans="1:27" x14ac:dyDescent="0.4">
      <c r="A2">
        <v>45691</v>
      </c>
      <c r="B2">
        <v>45687</v>
      </c>
      <c r="C2" t="s">
        <v>65</v>
      </c>
      <c r="D2" t="s">
        <v>37</v>
      </c>
      <c r="E2" t="s">
        <v>31</v>
      </c>
      <c r="F2" t="s">
        <v>50</v>
      </c>
      <c r="G2" t="s">
        <v>32</v>
      </c>
      <c r="H2" t="s">
        <v>34</v>
      </c>
      <c r="I2" t="s">
        <v>33</v>
      </c>
      <c r="J2" t="s">
        <v>35</v>
      </c>
      <c r="K2">
        <v>2</v>
      </c>
      <c r="L2">
        <v>27385</v>
      </c>
      <c r="M2">
        <v>54770</v>
      </c>
      <c r="N2">
        <v>0</v>
      </c>
      <c r="O2">
        <v>10</v>
      </c>
      <c r="P2" t="s">
        <v>32</v>
      </c>
      <c r="Q2">
        <v>45687</v>
      </c>
      <c r="R2">
        <v>27380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 t="s">
        <v>50</v>
      </c>
      <c r="Z2" t="s">
        <v>50</v>
      </c>
      <c r="AA2" t="s">
        <v>50</v>
      </c>
    </row>
    <row r="3" spans="1:27" x14ac:dyDescent="0.4">
      <c r="A3">
        <v>45691</v>
      </c>
      <c r="B3">
        <v>45687</v>
      </c>
      <c r="C3" t="s">
        <v>65</v>
      </c>
      <c r="D3" t="s">
        <v>37</v>
      </c>
      <c r="E3" t="s">
        <v>31</v>
      </c>
      <c r="F3" t="s">
        <v>50</v>
      </c>
      <c r="G3" t="s">
        <v>32</v>
      </c>
      <c r="H3" t="s">
        <v>34</v>
      </c>
      <c r="I3" t="s">
        <v>33</v>
      </c>
      <c r="J3" t="s">
        <v>35</v>
      </c>
      <c r="K3">
        <v>2</v>
      </c>
      <c r="L3">
        <v>27405</v>
      </c>
      <c r="M3">
        <v>54810</v>
      </c>
      <c r="N3">
        <v>0</v>
      </c>
      <c r="O3">
        <v>20</v>
      </c>
      <c r="P3" t="s">
        <v>32</v>
      </c>
      <c r="Q3">
        <v>45687</v>
      </c>
      <c r="R3">
        <v>27395</v>
      </c>
      <c r="S3">
        <v>0</v>
      </c>
      <c r="T3">
        <v>0</v>
      </c>
      <c r="U3">
        <v>0</v>
      </c>
      <c r="V3">
        <v>0</v>
      </c>
      <c r="W3">
        <v>0</v>
      </c>
      <c r="X3">
        <v>20</v>
      </c>
      <c r="Y3" t="s">
        <v>50</v>
      </c>
      <c r="Z3" t="s">
        <v>50</v>
      </c>
      <c r="AA3" t="s">
        <v>50</v>
      </c>
    </row>
    <row r="4" spans="1:27" x14ac:dyDescent="0.4">
      <c r="A4">
        <v>45691</v>
      </c>
      <c r="B4">
        <v>45687</v>
      </c>
      <c r="C4" t="s">
        <v>65</v>
      </c>
      <c r="D4" t="s">
        <v>37</v>
      </c>
      <c r="E4" t="s">
        <v>31</v>
      </c>
      <c r="F4" t="s">
        <v>50</v>
      </c>
      <c r="G4" t="s">
        <v>32</v>
      </c>
      <c r="H4" t="s">
        <v>34</v>
      </c>
      <c r="I4" t="s">
        <v>33</v>
      </c>
      <c r="J4" t="s">
        <v>35</v>
      </c>
      <c r="K4">
        <v>2</v>
      </c>
      <c r="L4">
        <v>27380</v>
      </c>
      <c r="M4">
        <v>54760</v>
      </c>
      <c r="N4">
        <v>0</v>
      </c>
      <c r="O4">
        <v>-210</v>
      </c>
      <c r="P4" t="s">
        <v>32</v>
      </c>
      <c r="Q4">
        <v>45687</v>
      </c>
      <c r="R4">
        <v>27485</v>
      </c>
      <c r="S4">
        <v>0</v>
      </c>
      <c r="T4">
        <v>0</v>
      </c>
      <c r="U4">
        <v>0</v>
      </c>
      <c r="V4">
        <v>0</v>
      </c>
      <c r="W4">
        <v>0</v>
      </c>
      <c r="X4">
        <v>-210</v>
      </c>
      <c r="Y4" t="s">
        <v>50</v>
      </c>
      <c r="Z4" t="s">
        <v>50</v>
      </c>
      <c r="AA4" t="s">
        <v>50</v>
      </c>
    </row>
    <row r="5" spans="1:27" x14ac:dyDescent="0.4">
      <c r="A5">
        <v>45691</v>
      </c>
      <c r="B5">
        <v>45687</v>
      </c>
      <c r="C5" t="s">
        <v>67</v>
      </c>
      <c r="D5" t="s">
        <v>64</v>
      </c>
      <c r="E5" t="s">
        <v>31</v>
      </c>
      <c r="F5" t="s">
        <v>50</v>
      </c>
      <c r="G5" t="s">
        <v>32</v>
      </c>
      <c r="H5" t="s">
        <v>34</v>
      </c>
      <c r="I5" t="s">
        <v>33</v>
      </c>
      <c r="J5" t="s">
        <v>35</v>
      </c>
      <c r="K5">
        <v>100</v>
      </c>
      <c r="L5">
        <v>6896</v>
      </c>
      <c r="M5">
        <v>689600</v>
      </c>
      <c r="N5">
        <v>0</v>
      </c>
      <c r="O5">
        <v>100</v>
      </c>
      <c r="P5" t="s">
        <v>32</v>
      </c>
      <c r="Q5">
        <v>45687</v>
      </c>
      <c r="R5">
        <v>6895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 t="s">
        <v>50</v>
      </c>
      <c r="Z5" t="s">
        <v>50</v>
      </c>
      <c r="AA5" t="s">
        <v>50</v>
      </c>
    </row>
    <row r="6" spans="1:27" x14ac:dyDescent="0.4">
      <c r="A6">
        <v>45691</v>
      </c>
      <c r="B6">
        <v>45687</v>
      </c>
      <c r="C6" t="s">
        <v>66</v>
      </c>
      <c r="D6" t="s">
        <v>36</v>
      </c>
      <c r="E6" t="s">
        <v>31</v>
      </c>
      <c r="F6" t="s">
        <v>50</v>
      </c>
      <c r="G6" t="s">
        <v>32</v>
      </c>
      <c r="H6" t="s">
        <v>34</v>
      </c>
      <c r="I6" t="s">
        <v>33</v>
      </c>
      <c r="J6" t="s">
        <v>35</v>
      </c>
      <c r="K6">
        <v>100</v>
      </c>
      <c r="L6">
        <v>2239</v>
      </c>
      <c r="M6">
        <v>223900</v>
      </c>
      <c r="N6">
        <v>0</v>
      </c>
      <c r="O6">
        <v>50</v>
      </c>
      <c r="P6" t="s">
        <v>32</v>
      </c>
      <c r="Q6">
        <v>45687</v>
      </c>
      <c r="R6">
        <v>2238</v>
      </c>
      <c r="S6">
        <v>0</v>
      </c>
      <c r="T6">
        <v>0</v>
      </c>
      <c r="U6">
        <v>0</v>
      </c>
      <c r="V6">
        <v>0</v>
      </c>
      <c r="W6">
        <v>0</v>
      </c>
      <c r="X6">
        <v>50</v>
      </c>
      <c r="Y6" t="s">
        <v>50</v>
      </c>
      <c r="Z6" t="s">
        <v>50</v>
      </c>
      <c r="AA6" t="s">
        <v>50</v>
      </c>
    </row>
    <row r="7" spans="1:27" x14ac:dyDescent="0.4">
      <c r="A7">
        <v>45691</v>
      </c>
      <c r="B7">
        <v>45687</v>
      </c>
      <c r="C7" t="s">
        <v>66</v>
      </c>
      <c r="D7" t="s">
        <v>36</v>
      </c>
      <c r="E7" t="s">
        <v>31</v>
      </c>
      <c r="F7" t="s">
        <v>50</v>
      </c>
      <c r="G7" t="s">
        <v>32</v>
      </c>
      <c r="H7" t="s">
        <v>34</v>
      </c>
      <c r="I7" t="s">
        <v>33</v>
      </c>
      <c r="J7" t="s">
        <v>35</v>
      </c>
      <c r="K7">
        <v>100</v>
      </c>
      <c r="L7">
        <v>2230</v>
      </c>
      <c r="M7">
        <v>223000</v>
      </c>
      <c r="N7">
        <v>0</v>
      </c>
      <c r="O7">
        <v>50</v>
      </c>
      <c r="P7" t="s">
        <v>32</v>
      </c>
      <c r="Q7">
        <v>45687</v>
      </c>
      <c r="R7">
        <v>2229</v>
      </c>
      <c r="S7">
        <v>0</v>
      </c>
      <c r="T7">
        <v>0</v>
      </c>
      <c r="U7">
        <v>0</v>
      </c>
      <c r="V7">
        <v>0</v>
      </c>
      <c r="W7">
        <v>0</v>
      </c>
      <c r="X7">
        <v>50</v>
      </c>
      <c r="Y7" t="s">
        <v>50</v>
      </c>
      <c r="Z7" t="s">
        <v>50</v>
      </c>
      <c r="AA7" t="s">
        <v>50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0ED6-353F-4DA2-84F6-6B854DBBCC3F}">
  <sheetPr codeName="Sheet8"/>
  <dimension ref="A1:K16"/>
  <sheetViews>
    <sheetView workbookViewId="0">
      <selection activeCell="Q28" sqref="Q28"/>
    </sheetView>
  </sheetViews>
  <sheetFormatPr defaultRowHeight="18.75" x14ac:dyDescent="0.4"/>
  <cols>
    <col min="1" max="1" width="11.375" style="2" bestFit="1" customWidth="1"/>
    <col min="2" max="2" width="13.25" bestFit="1" customWidth="1"/>
    <col min="3" max="3" width="13" bestFit="1" customWidth="1"/>
    <col min="4" max="4" width="11.25" bestFit="1" customWidth="1"/>
    <col min="5" max="6" width="7.5" bestFit="1" customWidth="1"/>
    <col min="7" max="7" width="13" bestFit="1" customWidth="1"/>
    <col min="8" max="9" width="7.5" bestFit="1" customWidth="1"/>
    <col min="10" max="11" width="11.25" bestFit="1" customWidth="1"/>
  </cols>
  <sheetData>
    <row r="1" spans="1:11" x14ac:dyDescent="0.4">
      <c r="A1" s="2" t="s">
        <v>4</v>
      </c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13</v>
      </c>
      <c r="H1" t="s">
        <v>39</v>
      </c>
      <c r="I1" t="s">
        <v>40</v>
      </c>
      <c r="J1" t="s">
        <v>18</v>
      </c>
      <c r="K1" t="s">
        <v>41</v>
      </c>
    </row>
    <row r="2" spans="1:11" x14ac:dyDescent="0.4">
      <c r="A2">
        <v>45692</v>
      </c>
      <c r="B2">
        <v>70110</v>
      </c>
      <c r="C2" t="s">
        <v>36</v>
      </c>
      <c r="D2" t="s">
        <v>31</v>
      </c>
      <c r="E2" t="s">
        <v>32</v>
      </c>
      <c r="F2" t="s">
        <v>34</v>
      </c>
      <c r="G2" t="s">
        <v>35</v>
      </c>
      <c r="H2">
        <v>100</v>
      </c>
      <c r="I2">
        <v>2278.5</v>
      </c>
      <c r="J2">
        <v>50</v>
      </c>
      <c r="K2">
        <v>401606</v>
      </c>
    </row>
    <row r="3" spans="1:11" x14ac:dyDescent="0.4">
      <c r="A3">
        <v>45692</v>
      </c>
      <c r="B3">
        <v>58030</v>
      </c>
      <c r="C3" t="s">
        <v>38</v>
      </c>
      <c r="D3" t="s">
        <v>31</v>
      </c>
      <c r="E3" t="s">
        <v>32</v>
      </c>
      <c r="F3" t="s">
        <v>34</v>
      </c>
      <c r="G3" t="s">
        <v>35</v>
      </c>
      <c r="H3">
        <v>100</v>
      </c>
      <c r="I3">
        <v>6357</v>
      </c>
      <c r="J3">
        <v>100</v>
      </c>
      <c r="K3">
        <v>401606</v>
      </c>
    </row>
    <row r="4" spans="1:11" x14ac:dyDescent="0.4">
      <c r="A4">
        <v>45692</v>
      </c>
      <c r="B4">
        <v>70110</v>
      </c>
      <c r="C4" t="s">
        <v>36</v>
      </c>
      <c r="D4" t="s">
        <v>31</v>
      </c>
      <c r="E4" t="s">
        <v>32</v>
      </c>
      <c r="F4" t="s">
        <v>34</v>
      </c>
      <c r="G4" t="s">
        <v>35</v>
      </c>
      <c r="H4">
        <v>100</v>
      </c>
      <c r="I4">
        <v>2266.5</v>
      </c>
      <c r="J4">
        <v>50</v>
      </c>
      <c r="K4">
        <v>401606</v>
      </c>
    </row>
    <row r="5" spans="1:11" x14ac:dyDescent="0.4">
      <c r="A5">
        <v>45692</v>
      </c>
      <c r="B5">
        <v>70110</v>
      </c>
      <c r="C5" t="s">
        <v>36</v>
      </c>
      <c r="D5" t="s">
        <v>31</v>
      </c>
      <c r="E5" t="s">
        <v>32</v>
      </c>
      <c r="F5" t="s">
        <v>34</v>
      </c>
      <c r="G5" t="s">
        <v>35</v>
      </c>
      <c r="H5">
        <v>100</v>
      </c>
      <c r="I5">
        <v>2269</v>
      </c>
      <c r="J5">
        <v>50</v>
      </c>
      <c r="K5">
        <v>401606</v>
      </c>
    </row>
    <row r="6" spans="1:11" x14ac:dyDescent="0.4">
      <c r="A6">
        <v>45692</v>
      </c>
      <c r="B6">
        <v>70110</v>
      </c>
      <c r="C6" t="s">
        <v>36</v>
      </c>
      <c r="D6" t="s">
        <v>31</v>
      </c>
      <c r="E6" t="s">
        <v>32</v>
      </c>
      <c r="F6" t="s">
        <v>34</v>
      </c>
      <c r="G6" t="s">
        <v>35</v>
      </c>
      <c r="H6">
        <v>100</v>
      </c>
      <c r="I6">
        <v>2269</v>
      </c>
      <c r="J6">
        <v>50</v>
      </c>
      <c r="K6">
        <v>401606</v>
      </c>
    </row>
    <row r="7" spans="1:11" x14ac:dyDescent="0.4">
      <c r="A7">
        <v>45692</v>
      </c>
      <c r="B7">
        <v>58030</v>
      </c>
      <c r="C7" t="s">
        <v>38</v>
      </c>
      <c r="D7" t="s">
        <v>31</v>
      </c>
      <c r="E7" t="s">
        <v>32</v>
      </c>
      <c r="F7" t="s">
        <v>34</v>
      </c>
      <c r="G7" t="s">
        <v>35</v>
      </c>
      <c r="H7">
        <v>100</v>
      </c>
      <c r="I7">
        <v>6353</v>
      </c>
      <c r="J7">
        <v>1000</v>
      </c>
      <c r="K7">
        <v>401606</v>
      </c>
    </row>
    <row r="8" spans="1:11" x14ac:dyDescent="0.4">
      <c r="A8">
        <v>45692</v>
      </c>
      <c r="B8">
        <v>70110</v>
      </c>
      <c r="C8" t="s">
        <v>36</v>
      </c>
      <c r="D8" t="s">
        <v>31</v>
      </c>
      <c r="E8" t="s">
        <v>32</v>
      </c>
      <c r="F8" t="s">
        <v>34</v>
      </c>
      <c r="G8" t="s">
        <v>35</v>
      </c>
      <c r="H8">
        <v>200</v>
      </c>
      <c r="I8">
        <v>2263.5</v>
      </c>
      <c r="J8">
        <v>100</v>
      </c>
      <c r="K8">
        <v>401606</v>
      </c>
    </row>
    <row r="9" spans="1:11" x14ac:dyDescent="0.4">
      <c r="A9">
        <v>45692</v>
      </c>
      <c r="B9">
        <v>58030</v>
      </c>
      <c r="C9" t="s">
        <v>38</v>
      </c>
      <c r="D9" t="s">
        <v>31</v>
      </c>
      <c r="E9" t="s">
        <v>32</v>
      </c>
      <c r="F9" t="s">
        <v>34</v>
      </c>
      <c r="G9" t="s">
        <v>35</v>
      </c>
      <c r="H9">
        <v>100</v>
      </c>
      <c r="I9">
        <v>6346</v>
      </c>
      <c r="J9">
        <v>-1100</v>
      </c>
      <c r="K9">
        <v>401606</v>
      </c>
    </row>
    <row r="10" spans="1:11" x14ac:dyDescent="0.4">
      <c r="A10">
        <v>45692</v>
      </c>
      <c r="B10">
        <v>70110</v>
      </c>
      <c r="C10" t="s">
        <v>36</v>
      </c>
      <c r="D10" t="s">
        <v>31</v>
      </c>
      <c r="E10" t="s">
        <v>32</v>
      </c>
      <c r="F10" t="s">
        <v>34</v>
      </c>
      <c r="G10" t="s">
        <v>35</v>
      </c>
      <c r="H10">
        <v>100</v>
      </c>
      <c r="I10">
        <v>2263</v>
      </c>
      <c r="J10">
        <v>50</v>
      </c>
      <c r="K10">
        <v>401606</v>
      </c>
    </row>
    <row r="11" spans="1:11" x14ac:dyDescent="0.4">
      <c r="A11">
        <v>45692</v>
      </c>
      <c r="B11">
        <v>70110</v>
      </c>
      <c r="C11" t="s">
        <v>36</v>
      </c>
      <c r="D11" t="s">
        <v>31</v>
      </c>
      <c r="E11" t="s">
        <v>32</v>
      </c>
      <c r="F11" t="s">
        <v>34</v>
      </c>
      <c r="G11" t="s">
        <v>35</v>
      </c>
      <c r="H11">
        <v>100</v>
      </c>
      <c r="I11">
        <v>2263</v>
      </c>
      <c r="J11">
        <v>50</v>
      </c>
      <c r="K11">
        <v>401606</v>
      </c>
    </row>
    <row r="12" spans="1:11" x14ac:dyDescent="0.4">
      <c r="A12">
        <v>45692</v>
      </c>
      <c r="B12">
        <v>70110</v>
      </c>
      <c r="C12" t="s">
        <v>36</v>
      </c>
      <c r="D12" t="s">
        <v>31</v>
      </c>
      <c r="E12" t="s">
        <v>32</v>
      </c>
      <c r="F12" t="s">
        <v>34</v>
      </c>
      <c r="G12" t="s">
        <v>35</v>
      </c>
      <c r="H12">
        <v>100</v>
      </c>
      <c r="I12">
        <v>2264.5</v>
      </c>
      <c r="J12">
        <v>50</v>
      </c>
      <c r="K12">
        <v>401606</v>
      </c>
    </row>
    <row r="13" spans="1:11" x14ac:dyDescent="0.4">
      <c r="A13">
        <v>45692</v>
      </c>
      <c r="B13">
        <v>70110</v>
      </c>
      <c r="C13" t="s">
        <v>36</v>
      </c>
      <c r="D13" t="s">
        <v>31</v>
      </c>
      <c r="E13" t="s">
        <v>32</v>
      </c>
      <c r="F13" t="s">
        <v>34</v>
      </c>
      <c r="G13" t="s">
        <v>35</v>
      </c>
      <c r="H13">
        <v>100</v>
      </c>
      <c r="I13">
        <v>2264.5</v>
      </c>
      <c r="J13">
        <v>50</v>
      </c>
      <c r="K13">
        <v>401606</v>
      </c>
    </row>
    <row r="14" spans="1:11" x14ac:dyDescent="0.4">
      <c r="A14">
        <v>45692</v>
      </c>
      <c r="B14">
        <v>70110</v>
      </c>
      <c r="C14" t="s">
        <v>36</v>
      </c>
      <c r="D14" t="s">
        <v>31</v>
      </c>
      <c r="E14" t="s">
        <v>32</v>
      </c>
      <c r="F14" t="s">
        <v>34</v>
      </c>
      <c r="G14" t="s">
        <v>35</v>
      </c>
      <c r="H14">
        <v>200</v>
      </c>
      <c r="I14">
        <v>2267</v>
      </c>
      <c r="J14">
        <v>200</v>
      </c>
      <c r="K14">
        <v>401606</v>
      </c>
    </row>
    <row r="15" spans="1:11" x14ac:dyDescent="0.4">
      <c r="A15">
        <v>45692</v>
      </c>
      <c r="B15">
        <v>70110</v>
      </c>
      <c r="C15" t="s">
        <v>36</v>
      </c>
      <c r="D15" t="s">
        <v>31</v>
      </c>
      <c r="E15" t="s">
        <v>32</v>
      </c>
      <c r="F15" t="s">
        <v>34</v>
      </c>
      <c r="G15" t="s">
        <v>35</v>
      </c>
      <c r="H15">
        <v>200</v>
      </c>
      <c r="I15">
        <v>2263</v>
      </c>
      <c r="J15">
        <v>400</v>
      </c>
      <c r="K15">
        <v>401606</v>
      </c>
    </row>
    <row r="16" spans="1:11" x14ac:dyDescent="0.4">
      <c r="A16">
        <v>45692</v>
      </c>
      <c r="B16">
        <v>70110</v>
      </c>
      <c r="C16" t="s">
        <v>36</v>
      </c>
      <c r="D16" t="s">
        <v>31</v>
      </c>
      <c r="E16" t="s">
        <v>32</v>
      </c>
      <c r="F16" t="s">
        <v>34</v>
      </c>
      <c r="G16" t="s">
        <v>35</v>
      </c>
      <c r="H16">
        <v>200</v>
      </c>
      <c r="I16">
        <v>2247.5</v>
      </c>
      <c r="J16">
        <v>100</v>
      </c>
      <c r="K16">
        <v>401606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FE9C-0DFE-48AA-B449-A8FE272D2057}">
  <dimension ref="A1:A12"/>
  <sheetViews>
    <sheetView tabSelected="1" workbookViewId="0">
      <selection activeCell="A11" sqref="A11:A12"/>
    </sheetView>
  </sheetViews>
  <sheetFormatPr defaultRowHeight="18.75" x14ac:dyDescent="0.4"/>
  <sheetData>
    <row r="1" spans="1:1" x14ac:dyDescent="0.4">
      <c r="A1" t="s">
        <v>88</v>
      </c>
    </row>
    <row r="2" spans="1:1" x14ac:dyDescent="0.4">
      <c r="A2" t="s">
        <v>89</v>
      </c>
    </row>
    <row r="4" spans="1:1" x14ac:dyDescent="0.4">
      <c r="A4" t="s">
        <v>90</v>
      </c>
    </row>
    <row r="5" spans="1:1" x14ac:dyDescent="0.4">
      <c r="A5" s="66" t="s">
        <v>91</v>
      </c>
    </row>
    <row r="6" spans="1:1" x14ac:dyDescent="0.4">
      <c r="A6" s="68" t="s">
        <v>92</v>
      </c>
    </row>
    <row r="7" spans="1:1" x14ac:dyDescent="0.4">
      <c r="A7" s="66" t="s">
        <v>93</v>
      </c>
    </row>
    <row r="8" spans="1:1" x14ac:dyDescent="0.4">
      <c r="A8" s="68" t="s">
        <v>94</v>
      </c>
    </row>
    <row r="9" spans="1:1" x14ac:dyDescent="0.4">
      <c r="A9" s="68" t="s">
        <v>95</v>
      </c>
    </row>
    <row r="10" spans="1:1" x14ac:dyDescent="0.4">
      <c r="A10" s="66" t="s">
        <v>96</v>
      </c>
    </row>
    <row r="11" spans="1:1" x14ac:dyDescent="0.4">
      <c r="A11" s="68" t="s">
        <v>97</v>
      </c>
    </row>
    <row r="12" spans="1:1" x14ac:dyDescent="0.4">
      <c r="A12" s="68" t="s">
        <v>98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079-D4CE-4BD0-955D-2B1BCD35DA6D}">
  <dimension ref="A1:B29"/>
  <sheetViews>
    <sheetView topLeftCell="A13" workbookViewId="0">
      <selection activeCell="W25" sqref="W25"/>
    </sheetView>
  </sheetViews>
  <sheetFormatPr defaultRowHeight="18.75" x14ac:dyDescent="0.4"/>
  <sheetData>
    <row r="1" spans="1:2" x14ac:dyDescent="0.4">
      <c r="A1" t="s">
        <v>85</v>
      </c>
    </row>
    <row r="2" spans="1:2" x14ac:dyDescent="0.4">
      <c r="A2" t="s">
        <v>79</v>
      </c>
    </row>
    <row r="3" spans="1:2" x14ac:dyDescent="0.4">
      <c r="A3" s="66" t="s">
        <v>80</v>
      </c>
    </row>
    <row r="4" spans="1:2" x14ac:dyDescent="0.4">
      <c r="A4" s="66" t="s">
        <v>81</v>
      </c>
    </row>
    <row r="5" spans="1:2" x14ac:dyDescent="0.4">
      <c r="A5" s="66" t="s">
        <v>82</v>
      </c>
    </row>
    <row r="6" spans="1:2" x14ac:dyDescent="0.4">
      <c r="A6" s="66" t="s">
        <v>83</v>
      </c>
    </row>
    <row r="7" spans="1:2" x14ac:dyDescent="0.4">
      <c r="B7" t="e" vm="1">
        <v>#VALUE!</v>
      </c>
    </row>
    <row r="28" spans="1:1" x14ac:dyDescent="0.4">
      <c r="A28" t="s">
        <v>86</v>
      </c>
    </row>
    <row r="29" spans="1:1" x14ac:dyDescent="0.4">
      <c r="A29" s="66" t="s">
        <v>87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278749-6084-445C-96F3-1BADD34A8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サマリー</vt:lpstr>
      <vt:lpstr>一覧</vt:lpstr>
      <vt:lpstr>TradingHistory</vt:lpstr>
      <vt:lpstr>CurrentSettlement</vt:lpstr>
      <vt:lpstr>目標の立て方</vt:lpstr>
      <vt:lpstr>データ取込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冨本正樹</dc:creator>
  <cp:lastModifiedBy>正樹 冨本</cp:lastModifiedBy>
  <dcterms:created xsi:type="dcterms:W3CDTF">2022-09-27T23:37:43Z</dcterms:created>
  <dcterms:modified xsi:type="dcterms:W3CDTF">2025-02-01T09:25:36Z</dcterms:modified>
</cp:coreProperties>
</file>