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olmskinner/Desktop/"/>
    </mc:Choice>
  </mc:AlternateContent>
  <xr:revisionPtr revIDLastSave="0" documentId="8_{A06D7847-82E4-2A44-8876-556B5952BC0B}" xr6:coauthVersionLast="47" xr6:coauthVersionMax="47" xr10:uidLastSave="{00000000-0000-0000-0000-000000000000}"/>
  <bookViews>
    <workbookView xWindow="0" yWindow="500" windowWidth="25600" windowHeight="15500" activeTab="3" xr2:uid="{0EAE21FD-5C27-B741-98F7-9F985FEE6EED}"/>
  </bookViews>
  <sheets>
    <sheet name="item_consumption" sheetId="1" r:id="rId1"/>
    <sheet name="non-work_waste" sheetId="6" r:id="rId2"/>
    <sheet name="work_waste" sheetId="5" r:id="rId3"/>
    <sheet name="summarized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C5" i="7"/>
  <c r="C7" i="7" s="1"/>
  <c r="C8" i="7" s="1"/>
  <c r="C10" i="7" s="1"/>
  <c r="E4" i="7"/>
  <c r="E5" i="7" s="1"/>
  <c r="E6" i="7" s="1"/>
  <c r="E3" i="7"/>
  <c r="D3" i="7"/>
  <c r="C3" i="7"/>
  <c r="B3" i="7"/>
  <c r="E2" i="7"/>
  <c r="D2" i="7"/>
  <c r="C2" i="7"/>
  <c r="B2" i="7"/>
  <c r="U131" i="1"/>
  <c r="S131" i="1"/>
  <c r="T131" i="1"/>
  <c r="T130" i="1"/>
  <c r="T127" i="1"/>
  <c r="T125" i="1"/>
  <c r="T124" i="1"/>
  <c r="T123" i="1"/>
  <c r="T122" i="1"/>
  <c r="T121" i="1"/>
  <c r="T120" i="1"/>
  <c r="T119" i="1"/>
  <c r="T118" i="1"/>
  <c r="T117" i="1"/>
  <c r="T116" i="1"/>
  <c r="T115" i="1"/>
  <c r="T113" i="1"/>
  <c r="T111" i="1"/>
  <c r="T110" i="1"/>
  <c r="T109" i="1"/>
  <c r="T108" i="1"/>
  <c r="T107" i="1"/>
  <c r="T106" i="1"/>
  <c r="T105" i="1"/>
  <c r="T103" i="1"/>
  <c r="T102" i="1"/>
  <c r="T100" i="1"/>
  <c r="T99" i="1"/>
  <c r="T98" i="1"/>
  <c r="T95" i="1"/>
  <c r="T94" i="1"/>
  <c r="T93" i="1"/>
  <c r="T92" i="1"/>
  <c r="T91" i="1"/>
  <c r="T90" i="1"/>
  <c r="T89" i="1"/>
  <c r="T88" i="1"/>
  <c r="T87" i="1"/>
  <c r="T84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5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7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28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8" i="1"/>
  <c r="T6" i="1"/>
  <c r="T5" i="1"/>
  <c r="T4" i="1"/>
  <c r="T3" i="1"/>
  <c r="T2" i="1"/>
  <c r="U130" i="1"/>
  <c r="U129" i="1"/>
  <c r="U128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2" i="1"/>
  <c r="U111" i="1"/>
  <c r="U110" i="1"/>
  <c r="U109" i="1"/>
  <c r="U108" i="1"/>
  <c r="U107" i="1"/>
  <c r="U106" i="1"/>
  <c r="U105" i="1"/>
  <c r="U104" i="1"/>
  <c r="U103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2" i="1"/>
  <c r="S130" i="1"/>
  <c r="S128" i="1"/>
  <c r="R127" i="1"/>
  <c r="S126" i="1"/>
  <c r="R125" i="1"/>
  <c r="R124" i="1"/>
  <c r="S123" i="1"/>
  <c r="R123" i="1"/>
  <c r="R122" i="1"/>
  <c r="S121" i="1"/>
  <c r="R121" i="1"/>
  <c r="S120" i="1"/>
  <c r="R120" i="1"/>
  <c r="R119" i="1"/>
  <c r="S118" i="1"/>
  <c r="R118" i="1"/>
  <c r="S117" i="1"/>
  <c r="R117" i="1"/>
  <c r="S116" i="1"/>
  <c r="R116" i="1"/>
  <c r="S115" i="1"/>
  <c r="S114" i="1"/>
  <c r="R114" i="1"/>
  <c r="S111" i="1"/>
  <c r="R110" i="1"/>
  <c r="S109" i="1"/>
  <c r="S108" i="1"/>
  <c r="S107" i="1"/>
  <c r="S106" i="1"/>
  <c r="S105" i="1"/>
  <c r="S103" i="1"/>
  <c r="R102" i="1"/>
  <c r="S101" i="1"/>
  <c r="S100" i="1"/>
  <c r="R100" i="1"/>
  <c r="S99" i="1"/>
  <c r="R99" i="1"/>
  <c r="S98" i="1"/>
  <c r="R98" i="1"/>
  <c r="S97" i="1"/>
  <c r="R97" i="1"/>
  <c r="R96" i="1"/>
  <c r="S94" i="1"/>
  <c r="R94" i="1"/>
  <c r="S93" i="1"/>
  <c r="R92" i="1"/>
  <c r="S91" i="1"/>
  <c r="S90" i="1"/>
  <c r="S89" i="1"/>
  <c r="S88" i="1"/>
  <c r="S87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3" i="1"/>
  <c r="S72" i="1"/>
  <c r="S71" i="1"/>
  <c r="S70" i="1"/>
  <c r="S69" i="1"/>
  <c r="S68" i="1"/>
  <c r="R67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5" i="1"/>
  <c r="S54" i="1"/>
  <c r="S53" i="1"/>
  <c r="S52" i="1"/>
  <c r="S51" i="1"/>
  <c r="S50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6" i="1"/>
  <c r="S35" i="1"/>
  <c r="S34" i="1"/>
  <c r="S33" i="1"/>
  <c r="S32" i="1"/>
  <c r="S31" i="1"/>
  <c r="S27" i="1"/>
  <c r="S26" i="1"/>
  <c r="R26" i="1"/>
  <c r="S25" i="1"/>
  <c r="R25" i="1"/>
  <c r="S24" i="1"/>
  <c r="R24" i="1"/>
  <c r="S23" i="1"/>
  <c r="R23" i="1"/>
  <c r="S22" i="1"/>
  <c r="R22" i="1"/>
  <c r="S21" i="1"/>
  <c r="R21" i="1"/>
  <c r="R20" i="1"/>
  <c r="S19" i="1"/>
  <c r="R18" i="1"/>
  <c r="S17" i="1"/>
  <c r="S16" i="1"/>
  <c r="S15" i="1"/>
  <c r="S14" i="1"/>
  <c r="S13" i="1"/>
  <c r="S12" i="1"/>
  <c r="R12" i="1"/>
  <c r="S11" i="1"/>
  <c r="R11" i="1"/>
  <c r="R10" i="1"/>
  <c r="S9" i="1"/>
  <c r="R9" i="1"/>
  <c r="S6" i="1"/>
  <c r="R5" i="1"/>
  <c r="S4" i="1"/>
  <c r="S3" i="1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100" i="6" s="1"/>
  <c r="R96" i="6"/>
  <c r="Q96" i="6"/>
  <c r="Q95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94" i="6"/>
  <c r="J96" i="6"/>
  <c r="P96" i="6" s="1"/>
  <c r="G96" i="6"/>
  <c r="H96" i="6" s="1"/>
  <c r="O95" i="6"/>
  <c r="G95" i="6" s="1"/>
  <c r="H95" i="6" s="1"/>
  <c r="J95" i="6"/>
  <c r="P95" i="6" s="1"/>
  <c r="K94" i="6"/>
  <c r="I94" i="6"/>
  <c r="G94" i="6"/>
  <c r="H94" i="6" s="1"/>
  <c r="K93" i="6"/>
  <c r="P93" i="6" s="1"/>
  <c r="I93" i="6"/>
  <c r="H93" i="6"/>
  <c r="K92" i="6"/>
  <c r="P92" i="6" s="1"/>
  <c r="I92" i="6"/>
  <c r="G92" i="6"/>
  <c r="H92" i="6" s="1"/>
  <c r="K91" i="6"/>
  <c r="P91" i="6" s="1"/>
  <c r="I91" i="6"/>
  <c r="H91" i="6"/>
  <c r="G91" i="6"/>
  <c r="P90" i="6"/>
  <c r="P89" i="6"/>
  <c r="G89" i="6"/>
  <c r="H89" i="6" s="1"/>
  <c r="J88" i="6"/>
  <c r="P88" i="6" s="1"/>
  <c r="G88" i="6"/>
  <c r="H88" i="6" s="1"/>
  <c r="P87" i="6"/>
  <c r="P86" i="6"/>
  <c r="P85" i="6"/>
  <c r="J84" i="6"/>
  <c r="P84" i="6" s="1"/>
  <c r="P83" i="6"/>
  <c r="I83" i="6"/>
  <c r="G83" i="6"/>
  <c r="H83" i="6" s="1"/>
  <c r="I82" i="6"/>
  <c r="G82" i="6"/>
  <c r="J82" i="6" s="1"/>
  <c r="K82" i="6" s="1"/>
  <c r="P82" i="6" s="1"/>
  <c r="I81" i="6"/>
  <c r="G81" i="6"/>
  <c r="J81" i="6" s="1"/>
  <c r="K81" i="6" s="1"/>
  <c r="P81" i="6" s="1"/>
  <c r="J80" i="6"/>
  <c r="P80" i="6" s="1"/>
  <c r="G80" i="6"/>
  <c r="H80" i="6" s="1"/>
  <c r="J79" i="6"/>
  <c r="P79" i="6" s="1"/>
  <c r="G79" i="6"/>
  <c r="H79" i="6" s="1"/>
  <c r="O78" i="6"/>
  <c r="G78" i="6" s="1"/>
  <c r="H78" i="6" s="1"/>
  <c r="O77" i="6"/>
  <c r="J77" i="6"/>
  <c r="P77" i="6" s="1"/>
  <c r="G77" i="6"/>
  <c r="H77" i="6" s="1"/>
  <c r="O76" i="6"/>
  <c r="J76" i="6" s="1"/>
  <c r="P76" i="6" s="1"/>
  <c r="J75" i="6"/>
  <c r="P75" i="6" s="1"/>
  <c r="G75" i="6"/>
  <c r="H75" i="6" s="1"/>
  <c r="O74" i="6"/>
  <c r="J74" i="6"/>
  <c r="P74" i="6" s="1"/>
  <c r="G74" i="6"/>
  <c r="H74" i="6" s="1"/>
  <c r="K73" i="6"/>
  <c r="I73" i="6"/>
  <c r="G73" i="6"/>
  <c r="H73" i="6" s="1"/>
  <c r="K72" i="6"/>
  <c r="P72" i="6" s="1"/>
  <c r="I72" i="6"/>
  <c r="K71" i="6"/>
  <c r="P71" i="6" s="1"/>
  <c r="I71" i="6"/>
  <c r="G71" i="6"/>
  <c r="H71" i="6" s="1"/>
  <c r="K70" i="6"/>
  <c r="P70" i="6" s="1"/>
  <c r="I70" i="6"/>
  <c r="G70" i="6"/>
  <c r="H70" i="6" s="1"/>
  <c r="P33" i="5"/>
  <c r="P32" i="5"/>
  <c r="I32" i="5"/>
  <c r="J31" i="5"/>
  <c r="K31" i="5" s="1"/>
  <c r="P31" i="5" s="1"/>
  <c r="I31" i="5"/>
  <c r="K30" i="5"/>
  <c r="P30" i="5" s="1"/>
  <c r="J30" i="5"/>
  <c r="I30" i="5"/>
  <c r="P29" i="5"/>
  <c r="P28" i="5"/>
  <c r="J28" i="5"/>
  <c r="G28" i="5"/>
  <c r="H28" i="5" s="1"/>
  <c r="P27" i="5"/>
  <c r="J27" i="5"/>
  <c r="G27" i="5"/>
  <c r="H27" i="5" s="1"/>
  <c r="O26" i="5"/>
  <c r="J26" i="5"/>
  <c r="P26" i="5" s="1"/>
  <c r="G26" i="5"/>
  <c r="H26" i="5" s="1"/>
  <c r="O25" i="5"/>
  <c r="J25" i="5" s="1"/>
  <c r="P25" i="5" s="1"/>
  <c r="O24" i="5"/>
  <c r="G24" i="5" s="1"/>
  <c r="H24" i="5" s="1"/>
  <c r="J24" i="5"/>
  <c r="P24" i="5" s="1"/>
  <c r="J23" i="5"/>
  <c r="P23" i="5" s="1"/>
  <c r="G23" i="5"/>
  <c r="H23" i="5" s="1"/>
  <c r="O22" i="5"/>
  <c r="J22" i="5" s="1"/>
  <c r="P22" i="5" s="1"/>
  <c r="K21" i="5"/>
  <c r="J21" i="5"/>
  <c r="P21" i="5" s="1"/>
  <c r="I21" i="5"/>
  <c r="H21" i="5"/>
  <c r="G21" i="5"/>
  <c r="K20" i="5"/>
  <c r="P20" i="5" s="1"/>
  <c r="J20" i="5"/>
  <c r="I20" i="5"/>
  <c r="G20" i="5"/>
  <c r="H20" i="5" s="1"/>
  <c r="P19" i="5"/>
  <c r="K19" i="5"/>
  <c r="J19" i="5"/>
  <c r="I19" i="5"/>
  <c r="H19" i="5"/>
  <c r="G19" i="5"/>
  <c r="K18" i="5"/>
  <c r="P18" i="5" s="1"/>
  <c r="J18" i="5"/>
  <c r="I18" i="5"/>
  <c r="G18" i="5"/>
  <c r="H18" i="5" s="1"/>
  <c r="P69" i="6"/>
  <c r="H69" i="6"/>
  <c r="P68" i="6"/>
  <c r="P67" i="6"/>
  <c r="P66" i="6"/>
  <c r="J65" i="6"/>
  <c r="P65" i="6" s="1"/>
  <c r="G65" i="6"/>
  <c r="H65" i="6" s="1"/>
  <c r="J64" i="6"/>
  <c r="P64" i="6" s="1"/>
  <c r="G64" i="6"/>
  <c r="H64" i="6" s="1"/>
  <c r="O63" i="6"/>
  <c r="G63" i="6" s="1"/>
  <c r="H63" i="6" s="1"/>
  <c r="J63" i="6"/>
  <c r="P63" i="6" s="1"/>
  <c r="O62" i="6"/>
  <c r="J62" i="6" s="1"/>
  <c r="P62" i="6" s="1"/>
  <c r="G62" i="6"/>
  <c r="H62" i="6" s="1"/>
  <c r="O61" i="6"/>
  <c r="J61" i="6" s="1"/>
  <c r="P61" i="6" s="1"/>
  <c r="G61" i="6"/>
  <c r="H61" i="6" s="1"/>
  <c r="J60" i="6"/>
  <c r="P60" i="6" s="1"/>
  <c r="G60" i="6"/>
  <c r="H60" i="6" s="1"/>
  <c r="O59" i="6"/>
  <c r="J59" i="6"/>
  <c r="P59" i="6" s="1"/>
  <c r="G59" i="6"/>
  <c r="H59" i="6" s="1"/>
  <c r="K58" i="6"/>
  <c r="J58" i="6"/>
  <c r="I58" i="6"/>
  <c r="G58" i="6"/>
  <c r="H58" i="6" s="1"/>
  <c r="K57" i="6"/>
  <c r="P57" i="6" s="1"/>
  <c r="J57" i="6"/>
  <c r="I57" i="6"/>
  <c r="G57" i="6"/>
  <c r="H57" i="6" s="1"/>
  <c r="K56" i="6"/>
  <c r="J56" i="6"/>
  <c r="I56" i="6"/>
  <c r="G56" i="6"/>
  <c r="H56" i="6" s="1"/>
  <c r="K55" i="6"/>
  <c r="P55" i="6" s="1"/>
  <c r="J55" i="6"/>
  <c r="I55" i="6"/>
  <c r="G55" i="6"/>
  <c r="H55" i="6" s="1"/>
  <c r="P54" i="6"/>
  <c r="H54" i="6"/>
  <c r="P53" i="6"/>
  <c r="P52" i="6"/>
  <c r="P51" i="6"/>
  <c r="P50" i="6"/>
  <c r="J49" i="6"/>
  <c r="P49" i="6" s="1"/>
  <c r="G49" i="6"/>
  <c r="H49" i="6" s="1"/>
  <c r="J48" i="6"/>
  <c r="P48" i="6" s="1"/>
  <c r="G48" i="6"/>
  <c r="H48" i="6" s="1"/>
  <c r="O47" i="6"/>
  <c r="J47" i="6" s="1"/>
  <c r="P47" i="6" s="1"/>
  <c r="O46" i="6"/>
  <c r="J46" i="6"/>
  <c r="P46" i="6" s="1"/>
  <c r="G46" i="6"/>
  <c r="H46" i="6" s="1"/>
  <c r="O45" i="6"/>
  <c r="J45" i="6"/>
  <c r="P45" i="6" s="1"/>
  <c r="G45" i="6"/>
  <c r="H45" i="6" s="1"/>
  <c r="J44" i="6"/>
  <c r="P44" i="6" s="1"/>
  <c r="H44" i="6"/>
  <c r="G44" i="6"/>
  <c r="O43" i="6"/>
  <c r="J43" i="6"/>
  <c r="P43" i="6" s="1"/>
  <c r="G43" i="6"/>
  <c r="H43" i="6" s="1"/>
  <c r="K42" i="6"/>
  <c r="J42" i="6"/>
  <c r="I42" i="6"/>
  <c r="G42" i="6"/>
  <c r="H42" i="6" s="1"/>
  <c r="K41" i="6"/>
  <c r="J41" i="6"/>
  <c r="I41" i="6"/>
  <c r="G41" i="6"/>
  <c r="H41" i="6" s="1"/>
  <c r="K40" i="6"/>
  <c r="J40" i="6"/>
  <c r="I40" i="6"/>
  <c r="G40" i="6"/>
  <c r="H40" i="6" s="1"/>
  <c r="K39" i="6"/>
  <c r="J39" i="6"/>
  <c r="P39" i="6" s="1"/>
  <c r="I39" i="6"/>
  <c r="G39" i="6"/>
  <c r="H39" i="6" s="1"/>
  <c r="P38" i="6"/>
  <c r="H38" i="6"/>
  <c r="P37" i="6"/>
  <c r="P36" i="6"/>
  <c r="P35" i="6"/>
  <c r="P34" i="6"/>
  <c r="J33" i="6"/>
  <c r="P33" i="6" s="1"/>
  <c r="G33" i="6"/>
  <c r="H33" i="6" s="1"/>
  <c r="J32" i="6"/>
  <c r="P32" i="6" s="1"/>
  <c r="G32" i="6"/>
  <c r="H32" i="6" s="1"/>
  <c r="O31" i="6"/>
  <c r="J31" i="6" s="1"/>
  <c r="P31" i="6" s="1"/>
  <c r="O30" i="6"/>
  <c r="J30" i="6"/>
  <c r="P30" i="6" s="1"/>
  <c r="G30" i="6"/>
  <c r="H30" i="6" s="1"/>
  <c r="O29" i="6"/>
  <c r="J29" i="6"/>
  <c r="P29" i="6" s="1"/>
  <c r="G29" i="6"/>
  <c r="H29" i="6" s="1"/>
  <c r="J28" i="6"/>
  <c r="P28" i="6" s="1"/>
  <c r="H28" i="6"/>
  <c r="G28" i="6"/>
  <c r="O27" i="6"/>
  <c r="J27" i="6"/>
  <c r="P27" i="6" s="1"/>
  <c r="G27" i="6"/>
  <c r="H27" i="6" s="1"/>
  <c r="K26" i="6"/>
  <c r="J26" i="6"/>
  <c r="I26" i="6"/>
  <c r="G26" i="6"/>
  <c r="H26" i="6" s="1"/>
  <c r="K25" i="6"/>
  <c r="J25" i="6"/>
  <c r="I25" i="6"/>
  <c r="G25" i="6"/>
  <c r="H25" i="6" s="1"/>
  <c r="K24" i="6"/>
  <c r="J24" i="6"/>
  <c r="I24" i="6"/>
  <c r="G24" i="6"/>
  <c r="H24" i="6" s="1"/>
  <c r="K23" i="6"/>
  <c r="J23" i="6"/>
  <c r="P23" i="6" s="1"/>
  <c r="I23" i="6"/>
  <c r="G23" i="6"/>
  <c r="H23" i="6" s="1"/>
  <c r="P22" i="6"/>
  <c r="H22" i="6"/>
  <c r="P21" i="6"/>
  <c r="P20" i="6"/>
  <c r="P19" i="6"/>
  <c r="J18" i="6"/>
  <c r="P18" i="6" s="1"/>
  <c r="J17" i="6"/>
  <c r="P17" i="6" s="1"/>
  <c r="G17" i="6"/>
  <c r="H17" i="6" s="1"/>
  <c r="J16" i="6"/>
  <c r="P16" i="6" s="1"/>
  <c r="G16" i="6"/>
  <c r="H16" i="6" s="1"/>
  <c r="O15" i="6"/>
  <c r="J15" i="6" s="1"/>
  <c r="P15" i="6" s="1"/>
  <c r="O14" i="6"/>
  <c r="G14" i="6" s="1"/>
  <c r="H14" i="6" s="1"/>
  <c r="J14" i="6"/>
  <c r="P14" i="6" s="1"/>
  <c r="O13" i="6"/>
  <c r="J13" i="6"/>
  <c r="P13" i="6" s="1"/>
  <c r="G13" i="6"/>
  <c r="H13" i="6" s="1"/>
  <c r="J12" i="6"/>
  <c r="P12" i="6" s="1"/>
  <c r="H12" i="6"/>
  <c r="G12" i="6"/>
  <c r="O11" i="6"/>
  <c r="J11" i="6"/>
  <c r="P11" i="6" s="1"/>
  <c r="G11" i="6"/>
  <c r="H11" i="6" s="1"/>
  <c r="P10" i="6"/>
  <c r="P9" i="6"/>
  <c r="I9" i="6"/>
  <c r="G9" i="6"/>
  <c r="H9" i="6" s="1"/>
  <c r="I8" i="6"/>
  <c r="G8" i="6"/>
  <c r="H8" i="6" s="1"/>
  <c r="I7" i="6"/>
  <c r="G7" i="6"/>
  <c r="J7" i="6" s="1"/>
  <c r="K7" i="6" s="1"/>
  <c r="P7" i="6" s="1"/>
  <c r="P6" i="6"/>
  <c r="J6" i="6"/>
  <c r="G6" i="6"/>
  <c r="H6" i="6" s="1"/>
  <c r="J5" i="6"/>
  <c r="P5" i="6" s="1"/>
  <c r="G5" i="6"/>
  <c r="H5" i="6" s="1"/>
  <c r="O4" i="6"/>
  <c r="J4" i="6"/>
  <c r="P4" i="6" s="1"/>
  <c r="G4" i="6"/>
  <c r="H4" i="6" s="1"/>
  <c r="O3" i="6"/>
  <c r="G3" i="6" s="1"/>
  <c r="H3" i="6" s="1"/>
  <c r="O2" i="6"/>
  <c r="J2" i="6"/>
  <c r="P2" i="6" s="1"/>
  <c r="G2" i="6"/>
  <c r="H2" i="6" s="1"/>
  <c r="P2" i="5"/>
  <c r="K17" i="5"/>
  <c r="P17" i="5" s="1"/>
  <c r="H17" i="5"/>
  <c r="K16" i="5"/>
  <c r="P16" i="5" s="1"/>
  <c r="H16" i="5"/>
  <c r="P15" i="5"/>
  <c r="H15" i="5"/>
  <c r="K14" i="5"/>
  <c r="P14" i="5" s="1"/>
  <c r="H14" i="5"/>
  <c r="P13" i="5"/>
  <c r="P12" i="5"/>
  <c r="P11" i="5"/>
  <c r="H11" i="5"/>
  <c r="P10" i="5"/>
  <c r="H10" i="5"/>
  <c r="P9" i="5"/>
  <c r="P8" i="5"/>
  <c r="P7" i="5"/>
  <c r="H7" i="5"/>
  <c r="P6" i="5"/>
  <c r="P5" i="5"/>
  <c r="H5" i="5"/>
  <c r="P4" i="5"/>
  <c r="P3" i="5"/>
  <c r="K2" i="5"/>
  <c r="Q123" i="1"/>
  <c r="Q121" i="1"/>
  <c r="Q120" i="1"/>
  <c r="Q118" i="1"/>
  <c r="Q117" i="1"/>
  <c r="Q116" i="1"/>
  <c r="Q114" i="1"/>
  <c r="Q100" i="1"/>
  <c r="Q99" i="1"/>
  <c r="Q98" i="1"/>
  <c r="Q97" i="1"/>
  <c r="Q94" i="1"/>
  <c r="Q82" i="1"/>
  <c r="Q81" i="1"/>
  <c r="Q80" i="1"/>
  <c r="Q79" i="1"/>
  <c r="Q78" i="1"/>
  <c r="Q77" i="1"/>
  <c r="Q76" i="1"/>
  <c r="Q75" i="1"/>
  <c r="Q63" i="1"/>
  <c r="Q62" i="1"/>
  <c r="Q61" i="1"/>
  <c r="Q60" i="1"/>
  <c r="Q59" i="1"/>
  <c r="Q58" i="1"/>
  <c r="Q57" i="1"/>
  <c r="Q45" i="1"/>
  <c r="Q44" i="1"/>
  <c r="Q43" i="1"/>
  <c r="Q42" i="1"/>
  <c r="Q41" i="1"/>
  <c r="Q40" i="1"/>
  <c r="Q39" i="1"/>
  <c r="Q38" i="1"/>
  <c r="Q26" i="1"/>
  <c r="Q25" i="1"/>
  <c r="Q24" i="1"/>
  <c r="Q23" i="1"/>
  <c r="Q22" i="1"/>
  <c r="Q21" i="1"/>
  <c r="Q12" i="1"/>
  <c r="Q11" i="1"/>
  <c r="Q9" i="1"/>
  <c r="H49" i="1"/>
  <c r="I49" i="1" s="1"/>
  <c r="J49" i="1"/>
  <c r="T49" i="1" s="1"/>
  <c r="K49" i="1"/>
  <c r="S49" i="1" s="1"/>
  <c r="L49" i="1"/>
  <c r="I81" i="1"/>
  <c r="L86" i="1"/>
  <c r="R86" i="1" s="1"/>
  <c r="L85" i="1"/>
  <c r="R85" i="1" s="1"/>
  <c r="L84" i="1"/>
  <c r="S84" i="1" s="1"/>
  <c r="L83" i="1"/>
  <c r="R83" i="1" s="1"/>
  <c r="J86" i="1"/>
  <c r="T86" i="1" s="1"/>
  <c r="J85" i="1"/>
  <c r="T85" i="1" s="1"/>
  <c r="J84" i="1"/>
  <c r="U84" i="1" s="1"/>
  <c r="J83" i="1"/>
  <c r="T83" i="1" s="1"/>
  <c r="K6" i="1"/>
  <c r="Q6" i="1" s="1"/>
  <c r="H6" i="1"/>
  <c r="I6" i="1" s="1"/>
  <c r="K5" i="1"/>
  <c r="Q5" i="1" s="1"/>
  <c r="H5" i="1"/>
  <c r="I5" i="1" s="1"/>
  <c r="P4" i="1"/>
  <c r="H4" i="1" s="1"/>
  <c r="I4" i="1" s="1"/>
  <c r="K4" i="1"/>
  <c r="Q4" i="1" s="1"/>
  <c r="P3" i="1"/>
  <c r="H3" i="1" s="1"/>
  <c r="I3" i="1" s="1"/>
  <c r="P2" i="1"/>
  <c r="H2" i="1" s="1"/>
  <c r="I2" i="1" s="1"/>
  <c r="L67" i="1"/>
  <c r="L66" i="1"/>
  <c r="R66" i="1" s="1"/>
  <c r="L65" i="1"/>
  <c r="S65" i="1" s="1"/>
  <c r="L64" i="1"/>
  <c r="R64" i="1" s="1"/>
  <c r="J67" i="1"/>
  <c r="T67" i="1" s="1"/>
  <c r="J66" i="1"/>
  <c r="T66" i="1" s="1"/>
  <c r="J65" i="1"/>
  <c r="U65" i="1" s="1"/>
  <c r="J64" i="1"/>
  <c r="T64" i="1" s="1"/>
  <c r="L48" i="1"/>
  <c r="R48" i="1" s="1"/>
  <c r="L47" i="1"/>
  <c r="S47" i="1" s="1"/>
  <c r="L46" i="1"/>
  <c r="R46" i="1" s="1"/>
  <c r="J48" i="1"/>
  <c r="T48" i="1" s="1"/>
  <c r="J47" i="1"/>
  <c r="U47" i="1" s="1"/>
  <c r="J46" i="1"/>
  <c r="T46" i="1" s="1"/>
  <c r="J30" i="1"/>
  <c r="T30" i="1" s="1"/>
  <c r="J29" i="1"/>
  <c r="T29" i="1" s="1"/>
  <c r="J28" i="1"/>
  <c r="U28" i="1" s="1"/>
  <c r="J27" i="1"/>
  <c r="T27" i="1" s="1"/>
  <c r="L124" i="1"/>
  <c r="Q124" i="1" s="1"/>
  <c r="J97" i="1"/>
  <c r="T97" i="1" s="1"/>
  <c r="K96" i="1"/>
  <c r="L96" i="1" s="1"/>
  <c r="Q96" i="1" s="1"/>
  <c r="J96" i="1"/>
  <c r="T96" i="1" s="1"/>
  <c r="K95" i="1"/>
  <c r="L95" i="1" s="1"/>
  <c r="Q95" i="1" s="1"/>
  <c r="J95" i="1"/>
  <c r="L104" i="1"/>
  <c r="R104" i="1" s="1"/>
  <c r="J104" i="1"/>
  <c r="T104" i="1" s="1"/>
  <c r="L103" i="1"/>
  <c r="Q103" i="1" s="1"/>
  <c r="J103" i="1"/>
  <c r="L102" i="1"/>
  <c r="Q102" i="1" s="1"/>
  <c r="J102" i="1"/>
  <c r="U102" i="1" s="1"/>
  <c r="L101" i="1"/>
  <c r="Q101" i="1" s="1"/>
  <c r="J101" i="1"/>
  <c r="T101" i="1" s="1"/>
  <c r="L129" i="1"/>
  <c r="R129" i="1" s="1"/>
  <c r="L126" i="1"/>
  <c r="Q126" i="1" s="1"/>
  <c r="L128" i="1"/>
  <c r="Q128" i="1" s="1"/>
  <c r="L127" i="1"/>
  <c r="Q127" i="1" s="1"/>
  <c r="J128" i="1"/>
  <c r="T128" i="1" s="1"/>
  <c r="J127" i="1"/>
  <c r="U127" i="1" s="1"/>
  <c r="J126" i="1"/>
  <c r="T126" i="1" s="1"/>
  <c r="J129" i="1"/>
  <c r="T129" i="1" s="1"/>
  <c r="L125" i="1"/>
  <c r="Q125" i="1" s="1"/>
  <c r="L122" i="1"/>
  <c r="Q122" i="1" s="1"/>
  <c r="J114" i="1"/>
  <c r="T114" i="1" s="1"/>
  <c r="J113" i="1"/>
  <c r="U113" i="1" s="1"/>
  <c r="J112" i="1"/>
  <c r="T112" i="1" s="1"/>
  <c r="K115" i="1"/>
  <c r="Q115" i="1" s="1"/>
  <c r="K119" i="1"/>
  <c r="Q119" i="1" s="1"/>
  <c r="K74" i="1"/>
  <c r="Q74" i="1" s="1"/>
  <c r="K86" i="1"/>
  <c r="S86" i="1" s="1"/>
  <c r="K85" i="1"/>
  <c r="S85" i="1" s="1"/>
  <c r="K84" i="1"/>
  <c r="R84" i="1" s="1"/>
  <c r="K83" i="1"/>
  <c r="S83" i="1" s="1"/>
  <c r="K67" i="1"/>
  <c r="S67" i="1" s="1"/>
  <c r="K66" i="1"/>
  <c r="S66" i="1" s="1"/>
  <c r="K65" i="1"/>
  <c r="R65" i="1" s="1"/>
  <c r="K64" i="1"/>
  <c r="S64" i="1" s="1"/>
  <c r="K48" i="1"/>
  <c r="S48" i="1" s="1"/>
  <c r="K47" i="1"/>
  <c r="R47" i="1" s="1"/>
  <c r="K46" i="1"/>
  <c r="S46" i="1" s="1"/>
  <c r="K30" i="1"/>
  <c r="S30" i="1" s="1"/>
  <c r="K29" i="1"/>
  <c r="S29" i="1" s="1"/>
  <c r="K28" i="1"/>
  <c r="R28" i="1" s="1"/>
  <c r="K27" i="1"/>
  <c r="L30" i="1"/>
  <c r="R30" i="1" s="1"/>
  <c r="L29" i="1"/>
  <c r="L28" i="1"/>
  <c r="S28" i="1" s="1"/>
  <c r="L27" i="1"/>
  <c r="R27" i="1" s="1"/>
  <c r="J9" i="1"/>
  <c r="T9" i="1" s="1"/>
  <c r="J8" i="1"/>
  <c r="J7" i="1"/>
  <c r="T7" i="1" s="1"/>
  <c r="K20" i="1"/>
  <c r="S20" i="1" s="1"/>
  <c r="L10" i="1"/>
  <c r="Q10" i="1" s="1"/>
  <c r="R4" i="1" l="1"/>
  <c r="S102" i="1"/>
  <c r="S127" i="1"/>
  <c r="Q67" i="1"/>
  <c r="S122" i="1"/>
  <c r="Q29" i="1"/>
  <c r="R95" i="1"/>
  <c r="R115" i="1"/>
  <c r="Q49" i="1"/>
  <c r="S10" i="1"/>
  <c r="S95" i="1"/>
  <c r="S119" i="1"/>
  <c r="R128" i="1"/>
  <c r="S96" i="1"/>
  <c r="S124" i="1"/>
  <c r="R103" i="1"/>
  <c r="R29" i="1"/>
  <c r="R49" i="1"/>
  <c r="R101" i="1"/>
  <c r="S5" i="1"/>
  <c r="S125" i="1"/>
  <c r="Q83" i="1"/>
  <c r="R6" i="1"/>
  <c r="R74" i="1"/>
  <c r="R126" i="1"/>
  <c r="Q30" i="1"/>
  <c r="Q28" i="1"/>
  <c r="Q100" i="6"/>
  <c r="P58" i="6"/>
  <c r="P24" i="6"/>
  <c r="P42" i="6"/>
  <c r="P40" i="6"/>
  <c r="P26" i="6"/>
  <c r="P56" i="6"/>
  <c r="J73" i="6"/>
  <c r="P73" i="6" s="1"/>
  <c r="J3" i="6"/>
  <c r="P3" i="6" s="1"/>
  <c r="J8" i="6"/>
  <c r="K8" i="6" s="1"/>
  <c r="P8" i="6" s="1"/>
  <c r="P25" i="6"/>
  <c r="P41" i="6"/>
  <c r="G15" i="6"/>
  <c r="H15" i="6" s="1"/>
  <c r="J78" i="6"/>
  <c r="P78" i="6" s="1"/>
  <c r="Q27" i="1"/>
  <c r="Q64" i="1"/>
  <c r="Q20" i="1"/>
  <c r="Q46" i="1"/>
  <c r="Q65" i="1"/>
  <c r="Q84" i="1"/>
  <c r="Q47" i="1"/>
  <c r="Q66" i="1"/>
  <c r="Q85" i="1"/>
  <c r="Q48" i="1"/>
  <c r="Q86" i="1"/>
  <c r="J94" i="6"/>
  <c r="P94" i="6" s="1"/>
  <c r="H82" i="6"/>
  <c r="G76" i="6"/>
  <c r="H76" i="6" s="1"/>
  <c r="G25" i="5"/>
  <c r="H25" i="5" s="1"/>
  <c r="G22" i="5"/>
  <c r="H22" i="5" s="1"/>
  <c r="G47" i="6"/>
  <c r="H47" i="6" s="1"/>
  <c r="G31" i="6"/>
  <c r="H31" i="6" s="1"/>
  <c r="K3" i="1"/>
  <c r="R3" i="1" s="1"/>
  <c r="K2" i="1"/>
  <c r="R2" i="1" s="1"/>
  <c r="K131" i="1"/>
  <c r="R131" i="1" s="1"/>
  <c r="K111" i="1"/>
  <c r="R111" i="1" s="1"/>
  <c r="K110" i="1"/>
  <c r="S110" i="1" s="1"/>
  <c r="K106" i="1"/>
  <c r="R106" i="1" s="1"/>
  <c r="K93" i="1"/>
  <c r="R93" i="1" s="1"/>
  <c r="K92" i="1"/>
  <c r="S92" i="1" s="1"/>
  <c r="K88" i="1"/>
  <c r="R88" i="1" s="1"/>
  <c r="K73" i="1"/>
  <c r="S73" i="1" s="1"/>
  <c r="K69" i="1"/>
  <c r="R69" i="1" s="1"/>
  <c r="K56" i="1"/>
  <c r="R56" i="1" s="1"/>
  <c r="K55" i="1"/>
  <c r="S55" i="1" s="1"/>
  <c r="K51" i="1"/>
  <c r="R51" i="1" s="1"/>
  <c r="K37" i="1"/>
  <c r="R37" i="1" s="1"/>
  <c r="K36" i="1"/>
  <c r="S36" i="1" s="1"/>
  <c r="K32" i="1"/>
  <c r="R32" i="1" s="1"/>
  <c r="K14" i="1"/>
  <c r="R14" i="1" s="1"/>
  <c r="K19" i="1"/>
  <c r="R19" i="1" s="1"/>
  <c r="K18" i="1"/>
  <c r="S18" i="1" s="1"/>
  <c r="I82" i="1"/>
  <c r="I124" i="1"/>
  <c r="I123" i="1"/>
  <c r="I122" i="1"/>
  <c r="I125" i="1"/>
  <c r="I128" i="1"/>
  <c r="I63" i="1"/>
  <c r="I45" i="1"/>
  <c r="I42" i="1"/>
  <c r="I26" i="1"/>
  <c r="I24" i="1"/>
  <c r="I44" i="1"/>
  <c r="I61" i="1"/>
  <c r="I78" i="1"/>
  <c r="P130" i="1"/>
  <c r="H130" i="1" s="1"/>
  <c r="I130" i="1" s="1"/>
  <c r="H129" i="1"/>
  <c r="H127" i="1"/>
  <c r="I127" i="1" s="1"/>
  <c r="H126" i="1"/>
  <c r="I126" i="1" s="1"/>
  <c r="H131" i="1"/>
  <c r="I131" i="1" s="1"/>
  <c r="P15" i="1"/>
  <c r="H15" i="1" s="1"/>
  <c r="I15" i="1" s="1"/>
  <c r="H120" i="1"/>
  <c r="I120" i="1" s="1"/>
  <c r="H119" i="1"/>
  <c r="I119" i="1" s="1"/>
  <c r="H114" i="1"/>
  <c r="I114" i="1" s="1"/>
  <c r="H102" i="1"/>
  <c r="I102" i="1" s="1"/>
  <c r="H101" i="1"/>
  <c r="I101" i="1" s="1"/>
  <c r="H104" i="1"/>
  <c r="H30" i="1"/>
  <c r="I30" i="1" s="1"/>
  <c r="H29" i="1"/>
  <c r="I29" i="1" s="1"/>
  <c r="H28" i="1"/>
  <c r="I28" i="1" s="1"/>
  <c r="H27" i="1"/>
  <c r="I27" i="1" s="1"/>
  <c r="H67" i="1"/>
  <c r="I67" i="1" s="1"/>
  <c r="H66" i="1"/>
  <c r="I66" i="1" s="1"/>
  <c r="H65" i="1"/>
  <c r="I65" i="1" s="1"/>
  <c r="H64" i="1"/>
  <c r="I64" i="1" s="1"/>
  <c r="H48" i="1"/>
  <c r="I48" i="1" s="1"/>
  <c r="H47" i="1"/>
  <c r="I47" i="1" s="1"/>
  <c r="H46" i="1"/>
  <c r="I46" i="1" s="1"/>
  <c r="H86" i="1"/>
  <c r="I86" i="1" s="1"/>
  <c r="H85" i="1"/>
  <c r="I85" i="1" s="1"/>
  <c r="H84" i="1"/>
  <c r="I84" i="1" s="1"/>
  <c r="H83" i="1"/>
  <c r="I83" i="1" s="1"/>
  <c r="H113" i="1"/>
  <c r="H112" i="1"/>
  <c r="K112" i="1" s="1"/>
  <c r="S112" i="1" s="1"/>
  <c r="H19" i="1"/>
  <c r="I19" i="1" s="1"/>
  <c r="H18" i="1"/>
  <c r="I18" i="1" s="1"/>
  <c r="H93" i="1"/>
  <c r="I93" i="1" s="1"/>
  <c r="H92" i="1"/>
  <c r="I92" i="1" s="1"/>
  <c r="P91" i="1"/>
  <c r="H91" i="1" s="1"/>
  <c r="I91" i="1" s="1"/>
  <c r="P90" i="1"/>
  <c r="H90" i="1" s="1"/>
  <c r="I90" i="1" s="1"/>
  <c r="P89" i="1"/>
  <c r="H89" i="1" s="1"/>
  <c r="I89" i="1" s="1"/>
  <c r="H74" i="1"/>
  <c r="I74" i="1" s="1"/>
  <c r="H73" i="1"/>
  <c r="I73" i="1" s="1"/>
  <c r="P72" i="1"/>
  <c r="H72" i="1" s="1"/>
  <c r="I72" i="1" s="1"/>
  <c r="P71" i="1"/>
  <c r="H71" i="1" s="1"/>
  <c r="I71" i="1" s="1"/>
  <c r="P70" i="1"/>
  <c r="H70" i="1" s="1"/>
  <c r="I70" i="1" s="1"/>
  <c r="H56" i="1"/>
  <c r="I56" i="1" s="1"/>
  <c r="H55" i="1"/>
  <c r="I55" i="1" s="1"/>
  <c r="P54" i="1"/>
  <c r="H54" i="1" s="1"/>
  <c r="I54" i="1" s="1"/>
  <c r="P53" i="1"/>
  <c r="H53" i="1" s="1"/>
  <c r="I53" i="1" s="1"/>
  <c r="P52" i="1"/>
  <c r="H52" i="1" s="1"/>
  <c r="I52" i="1" s="1"/>
  <c r="H37" i="1"/>
  <c r="I37" i="1" s="1"/>
  <c r="H36" i="1"/>
  <c r="I36" i="1" s="1"/>
  <c r="P35" i="1"/>
  <c r="H35" i="1" s="1"/>
  <c r="I35" i="1" s="1"/>
  <c r="P34" i="1"/>
  <c r="H34" i="1" s="1"/>
  <c r="I34" i="1" s="1"/>
  <c r="P33" i="1"/>
  <c r="H33" i="1" s="1"/>
  <c r="I33" i="1" s="1"/>
  <c r="H106" i="1"/>
  <c r="I106" i="1" s="1"/>
  <c r="P105" i="1"/>
  <c r="H105" i="1" s="1"/>
  <c r="I105" i="1" s="1"/>
  <c r="H88" i="1"/>
  <c r="I88" i="1" s="1"/>
  <c r="P87" i="1"/>
  <c r="H87" i="1" s="1"/>
  <c r="I87" i="1" s="1"/>
  <c r="H69" i="1"/>
  <c r="I69" i="1" s="1"/>
  <c r="P68" i="1"/>
  <c r="H68" i="1" s="1"/>
  <c r="I68" i="1" s="1"/>
  <c r="H51" i="1"/>
  <c r="I51" i="1" s="1"/>
  <c r="P50" i="1"/>
  <c r="H50" i="1" s="1"/>
  <c r="I50" i="1" s="1"/>
  <c r="H32" i="1"/>
  <c r="I32" i="1" s="1"/>
  <c r="P31" i="1"/>
  <c r="H31" i="1" s="1"/>
  <c r="I31" i="1" s="1"/>
  <c r="H14" i="1"/>
  <c r="I14" i="1" s="1"/>
  <c r="P13" i="1"/>
  <c r="H13" i="1" s="1"/>
  <c r="I13" i="1" s="1"/>
  <c r="H111" i="1"/>
  <c r="I111" i="1" s="1"/>
  <c r="H110" i="1"/>
  <c r="I110" i="1" s="1"/>
  <c r="P109" i="1"/>
  <c r="H109" i="1" s="1"/>
  <c r="I109" i="1" s="1"/>
  <c r="P108" i="1"/>
  <c r="H108" i="1" s="1"/>
  <c r="I108" i="1" s="1"/>
  <c r="P107" i="1"/>
  <c r="H107" i="1" s="1"/>
  <c r="I107" i="1" s="1"/>
  <c r="H9" i="1"/>
  <c r="I9" i="1" s="1"/>
  <c r="H7" i="1"/>
  <c r="K7" i="1" s="1"/>
  <c r="S7" i="1" s="1"/>
  <c r="H8" i="1"/>
  <c r="P17" i="1"/>
  <c r="H17" i="1" s="1"/>
  <c r="I17" i="1" s="1"/>
  <c r="P16" i="1"/>
  <c r="H16" i="1" s="1"/>
  <c r="I16" i="1" s="1"/>
  <c r="Q18" i="1" l="1"/>
  <c r="Q56" i="1"/>
  <c r="Q111" i="1"/>
  <c r="Q55" i="1"/>
  <c r="Q69" i="1"/>
  <c r="Q14" i="1"/>
  <c r="Q73" i="1"/>
  <c r="Q2" i="1"/>
  <c r="Q110" i="1"/>
  <c r="Q19" i="1"/>
  <c r="Q131" i="1"/>
  <c r="Q32" i="1"/>
  <c r="Q88" i="1"/>
  <c r="Q3" i="1"/>
  <c r="L7" i="1"/>
  <c r="Q36" i="1"/>
  <c r="Q92" i="1"/>
  <c r="L112" i="1"/>
  <c r="Q37" i="1"/>
  <c r="Q93" i="1"/>
  <c r="Q51" i="1"/>
  <c r="Q106" i="1"/>
  <c r="I104" i="1"/>
  <c r="K104" i="1"/>
  <c r="S104" i="1" s="1"/>
  <c r="I129" i="1"/>
  <c r="K129" i="1"/>
  <c r="S129" i="1" s="1"/>
  <c r="K105" i="1"/>
  <c r="R105" i="1" s="1"/>
  <c r="I113" i="1"/>
  <c r="K113" i="1"/>
  <c r="R113" i="1" s="1"/>
  <c r="K71" i="1"/>
  <c r="R71" i="1" s="1"/>
  <c r="I8" i="1"/>
  <c r="K8" i="1"/>
  <c r="R8" i="1" s="1"/>
  <c r="K72" i="1"/>
  <c r="R72" i="1" s="1"/>
  <c r="K31" i="1"/>
  <c r="R31" i="1" s="1"/>
  <c r="K33" i="1"/>
  <c r="R33" i="1" s="1"/>
  <c r="K90" i="1"/>
  <c r="R90" i="1" s="1"/>
  <c r="K52" i="1"/>
  <c r="R52" i="1" s="1"/>
  <c r="K53" i="1"/>
  <c r="R53" i="1" s="1"/>
  <c r="K54" i="1"/>
  <c r="R54" i="1" s="1"/>
  <c r="K16" i="1"/>
  <c r="R16" i="1" s="1"/>
  <c r="K70" i="1"/>
  <c r="R70" i="1" s="1"/>
  <c r="K17" i="1"/>
  <c r="R17" i="1" s="1"/>
  <c r="K87" i="1"/>
  <c r="R87" i="1" s="1"/>
  <c r="K15" i="1"/>
  <c r="R15" i="1" s="1"/>
  <c r="K34" i="1"/>
  <c r="R34" i="1" s="1"/>
  <c r="K130" i="1"/>
  <c r="R130" i="1" s="1"/>
  <c r="K35" i="1"/>
  <c r="R35" i="1" s="1"/>
  <c r="K13" i="1"/>
  <c r="R13" i="1" s="1"/>
  <c r="K68" i="1"/>
  <c r="R68" i="1" s="1"/>
  <c r="K107" i="1"/>
  <c r="R107" i="1" s="1"/>
  <c r="K109" i="1"/>
  <c r="R109" i="1" s="1"/>
  <c r="K91" i="1"/>
  <c r="R91" i="1" s="1"/>
  <c r="K50" i="1"/>
  <c r="R50" i="1" s="1"/>
  <c r="K89" i="1"/>
  <c r="R89" i="1" s="1"/>
  <c r="K108" i="1"/>
  <c r="R108" i="1" s="1"/>
  <c r="Q112" i="1" l="1"/>
  <c r="R112" i="1"/>
  <c r="Q7" i="1"/>
  <c r="R7" i="1"/>
  <c r="Q68" i="1"/>
  <c r="Q72" i="1"/>
  <c r="Q13" i="1"/>
  <c r="Q104" i="1"/>
  <c r="Q35" i="1"/>
  <c r="Q130" i="1"/>
  <c r="Q71" i="1"/>
  <c r="Q50" i="1"/>
  <c r="L113" i="1"/>
  <c r="Q91" i="1"/>
  <c r="Q15" i="1"/>
  <c r="Q90" i="1"/>
  <c r="L8" i="1"/>
  <c r="Q54" i="1"/>
  <c r="Q105" i="1"/>
  <c r="Q70" i="1"/>
  <c r="Q16" i="1"/>
  <c r="Q108" i="1"/>
  <c r="Q89" i="1"/>
  <c r="Q53" i="1"/>
  <c r="Q34" i="1"/>
  <c r="Q52" i="1"/>
  <c r="Q109" i="1"/>
  <c r="Q87" i="1"/>
  <c r="Q33" i="1"/>
  <c r="Q107" i="1"/>
  <c r="Q17" i="1"/>
  <c r="Q31" i="1"/>
  <c r="Q129" i="1"/>
  <c r="Q113" i="1" l="1"/>
  <c r="S113" i="1"/>
  <c r="Q8" i="1"/>
  <c r="S8" i="1"/>
</calcChain>
</file>

<file path=xl/sharedStrings.xml><?xml version="1.0" encoding="utf-8"?>
<sst xmlns="http://schemas.openxmlformats.org/spreadsheetml/2006/main" count="1868" uniqueCount="113">
  <si>
    <t>date_con</t>
  </si>
  <si>
    <t>env_subs</t>
  </si>
  <si>
    <t>good_name</t>
  </si>
  <si>
    <t>consp_reason</t>
  </si>
  <si>
    <t>waste_quant</t>
  </si>
  <si>
    <t>monetary_cost</t>
  </si>
  <si>
    <t>waste_category</t>
  </si>
  <si>
    <t>good_origin_industry</t>
  </si>
  <si>
    <t>good_origin_sector</t>
  </si>
  <si>
    <t>na</t>
  </si>
  <si>
    <t>coffee</t>
  </si>
  <si>
    <t>tired</t>
  </si>
  <si>
    <t>no_waste</t>
  </si>
  <si>
    <t>eggs</t>
  </si>
  <si>
    <t>potatoes</t>
  </si>
  <si>
    <t>bacon</t>
  </si>
  <si>
    <t>hungry</t>
  </si>
  <si>
    <t>frozen_food</t>
  </si>
  <si>
    <t>consumer_defensive</t>
  </si>
  <si>
    <t>messy</t>
  </si>
  <si>
    <t>brown_waste</t>
  </si>
  <si>
    <t>paper</t>
  </si>
  <si>
    <t>burrito_bowl</t>
  </si>
  <si>
    <t>fresh_food</t>
  </si>
  <si>
    <t>sauce_can</t>
  </si>
  <si>
    <t>paste_can</t>
  </si>
  <si>
    <t>food_prep</t>
  </si>
  <si>
    <t>noodle_packaging_cardboard</t>
  </si>
  <si>
    <t>noodle_packaging_bag</t>
  </si>
  <si>
    <t>groceries</t>
  </si>
  <si>
    <t>paper_napkin</t>
  </si>
  <si>
    <t>cloth_napkin</t>
  </si>
  <si>
    <t>metal</t>
  </si>
  <si>
    <t>trash</t>
  </si>
  <si>
    <t>toothpaste</t>
  </si>
  <si>
    <t>deodorant</t>
  </si>
  <si>
    <t>soap</t>
  </si>
  <si>
    <t>shampoo</t>
  </si>
  <si>
    <t>floss</t>
  </si>
  <si>
    <t>plastic</t>
  </si>
  <si>
    <t>toiletries</t>
  </si>
  <si>
    <t>grab_and_go_burrito</t>
  </si>
  <si>
    <t>eggshells</t>
  </si>
  <si>
    <t>bacon_packaging</t>
  </si>
  <si>
    <t>oil_packaging</t>
  </si>
  <si>
    <t>n95_mask</t>
  </si>
  <si>
    <t>classroom_rule</t>
  </si>
  <si>
    <t>medical_devices</t>
  </si>
  <si>
    <t>estimated_uses</t>
  </si>
  <si>
    <t>breakfast_sandwich_to_go</t>
  </si>
  <si>
    <t>hygiene</t>
  </si>
  <si>
    <t>coffee_to_go</t>
  </si>
  <si>
    <t>canned_beans</t>
  </si>
  <si>
    <t>burger_packaging</t>
  </si>
  <si>
    <t>fast_food</t>
  </si>
  <si>
    <t>straw</t>
  </si>
  <si>
    <t>milkshake_container</t>
  </si>
  <si>
    <t>straw_packaging</t>
  </si>
  <si>
    <t>homemade_meal</t>
  </si>
  <si>
    <t>sundries</t>
  </si>
  <si>
    <t>dutch_bros_coffee</t>
  </si>
  <si>
    <t>corn_flour_bag</t>
  </si>
  <si>
    <t>bean_bag</t>
  </si>
  <si>
    <t>onion</t>
  </si>
  <si>
    <t>spice_container</t>
  </si>
  <si>
    <t>trash_bag</t>
  </si>
  <si>
    <t>junk_mail</t>
  </si>
  <si>
    <t>sweepings</t>
  </si>
  <si>
    <t>food_waste</t>
  </si>
  <si>
    <t>dishwasher_pod</t>
  </si>
  <si>
    <t>laundry_soap</t>
  </si>
  <si>
    <t>dirty_dishes</t>
  </si>
  <si>
    <t>dirty_clothes</t>
  </si>
  <si>
    <t>cleaning</t>
  </si>
  <si>
    <t>organizing</t>
  </si>
  <si>
    <t>paper_towel_roll</t>
  </si>
  <si>
    <t>rag</t>
  </si>
  <si>
    <t>waste_weight_gram_estimation</t>
  </si>
  <si>
    <t>monetary_cost_alt</t>
  </si>
  <si>
    <t>time_used_to_consume</t>
  </si>
  <si>
    <t>glass</t>
  </si>
  <si>
    <t>paper_packaging</t>
  </si>
  <si>
    <t>plastic_packaging</t>
  </si>
  <si>
    <t>paper_disposable</t>
  </si>
  <si>
    <t>metal_packaging</t>
  </si>
  <si>
    <t>duration_use_mins</t>
  </si>
  <si>
    <t>no_shower</t>
  </si>
  <si>
    <t>no_deodorant</t>
  </si>
  <si>
    <t>no_brush_teeth</t>
  </si>
  <si>
    <t>no_floss</t>
  </si>
  <si>
    <t>time_(cost)_ben_alt</t>
  </si>
  <si>
    <t>pre_made_meal</t>
  </si>
  <si>
    <t>pre_made_bev</t>
  </si>
  <si>
    <t>home_made_bev</t>
  </si>
  <si>
    <t>home_made_meal</t>
  </si>
  <si>
    <t>nevn_subs?</t>
  </si>
  <si>
    <t>alt_dif</t>
  </si>
  <si>
    <t>strict_trash</t>
  </si>
  <si>
    <t>strict_renewable</t>
  </si>
  <si>
    <t>strict_trash_time</t>
  </si>
  <si>
    <t>trash_cost</t>
  </si>
  <si>
    <t>no_trash_cost</t>
  </si>
  <si>
    <t>trash_time</t>
  </si>
  <si>
    <t>no_trash_time</t>
  </si>
  <si>
    <t>individual</t>
  </si>
  <si>
    <t>household</t>
  </si>
  <si>
    <t>total</t>
  </si>
  <si>
    <t>financial cost</t>
  </si>
  <si>
    <t>sums</t>
  </si>
  <si>
    <t>averages</t>
  </si>
  <si>
    <t>time_cost</t>
  </si>
  <si>
    <t>mins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</si>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</sst>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44" fontId="0" fillId="0" borderId="0" xfId="1" applyFont="1"/>
    <xf numFmtId="2" fontId="2" fillId="0" borderId="0" xfId="1" applyNumberFormat="1" applyFont="1"/>
    <xf numFmtId="2" fontId="3" fillId="0" borderId="0" xfId="1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AA0F-28AA-1643-9FA5-889E9C98AEB4}">
  <dimension ref="A1:U131"/>
  <sheetViews>
    <sheetView topLeftCell="L129" zoomScale="90" zoomScaleNormal="56" workbookViewId="0">
      <selection activeCell="Q133" sqref="Q133:U142"/>
    </sheetView>
  </sheetViews>
  <sheetFormatPr baseColWidth="10" defaultRowHeight="16" x14ac:dyDescent="0.2"/>
  <cols>
    <col min="1" max="1" width="19.1640625" customWidth="1"/>
    <col min="2" max="2" width="21.1640625" bestFit="1" customWidth="1"/>
    <col min="3" max="3" width="17.5" bestFit="1" customWidth="1"/>
    <col min="4" max="4" width="17.6640625" bestFit="1" customWidth="1"/>
    <col min="5" max="5" width="17.33203125" bestFit="1" customWidth="1"/>
    <col min="6" max="6" width="26" bestFit="1" customWidth="1"/>
    <col min="7" max="7" width="13.6640625" bestFit="1" customWidth="1"/>
    <col min="8" max="8" width="7.5" customWidth="1"/>
    <col min="9" max="9" width="29.33203125" bestFit="1" customWidth="1"/>
    <col min="10" max="10" width="18" bestFit="1" customWidth="1"/>
    <col min="11" max="11" width="13.5" bestFit="1" customWidth="1"/>
    <col min="12" max="12" width="16.83203125" bestFit="1" customWidth="1"/>
    <col min="13" max="13" width="14.1640625" bestFit="1" customWidth="1"/>
    <col min="14" max="14" width="18.5" bestFit="1" customWidth="1"/>
    <col min="15" max="15" width="17" bestFit="1" customWidth="1"/>
    <col min="16" max="16" width="17.1640625" bestFit="1" customWidth="1"/>
    <col min="19" max="19" width="13.5" bestFit="1" customWidth="1"/>
    <col min="20" max="20" width="10.33203125" bestFit="1" customWidth="1"/>
    <col min="21" max="21" width="13.5" bestFit="1" customWidth="1"/>
  </cols>
  <sheetData>
    <row r="1" spans="1:21" x14ac:dyDescent="0.2">
      <c r="A1" t="s">
        <v>0</v>
      </c>
      <c r="B1" t="s">
        <v>79</v>
      </c>
      <c r="C1" t="s">
        <v>85</v>
      </c>
      <c r="D1" t="s">
        <v>1</v>
      </c>
      <c r="E1" t="s">
        <v>95</v>
      </c>
      <c r="F1" t="s">
        <v>2</v>
      </c>
      <c r="G1" t="s">
        <v>3</v>
      </c>
      <c r="H1" t="s">
        <v>4</v>
      </c>
      <c r="I1" t="s">
        <v>77</v>
      </c>
      <c r="J1" t="s">
        <v>90</v>
      </c>
      <c r="K1" t="s">
        <v>5</v>
      </c>
      <c r="L1" t="s">
        <v>78</v>
      </c>
      <c r="M1" t="s">
        <v>6</v>
      </c>
      <c r="N1" t="s">
        <v>7</v>
      </c>
      <c r="O1" t="s">
        <v>8</v>
      </c>
      <c r="P1" t="s">
        <v>48</v>
      </c>
      <c r="Q1" t="s">
        <v>96</v>
      </c>
      <c r="R1" t="s">
        <v>100</v>
      </c>
      <c r="S1" t="s">
        <v>101</v>
      </c>
      <c r="T1" t="s">
        <v>102</v>
      </c>
      <c r="U1" t="s">
        <v>103</v>
      </c>
    </row>
    <row r="2" spans="1:21" x14ac:dyDescent="0.2">
      <c r="A2">
        <v>9182022</v>
      </c>
      <c r="B2">
        <v>600</v>
      </c>
      <c r="C2">
        <v>2</v>
      </c>
      <c r="D2" t="s">
        <v>88</v>
      </c>
      <c r="E2" t="s">
        <v>9</v>
      </c>
      <c r="F2" t="s">
        <v>34</v>
      </c>
      <c r="G2" t="s">
        <v>50</v>
      </c>
      <c r="H2">
        <f>1/P2</f>
        <v>6.6666666666666671E-3</v>
      </c>
      <c r="I2">
        <f>H2*30</f>
        <v>0.2</v>
      </c>
      <c r="J2">
        <v>2</v>
      </c>
      <c r="K2" s="4">
        <f>5/P2</f>
        <v>3.3333333333333333E-2</v>
      </c>
      <c r="L2" s="4">
        <v>0</v>
      </c>
      <c r="M2" t="s">
        <v>33</v>
      </c>
      <c r="N2" t="s">
        <v>18</v>
      </c>
      <c r="O2" t="s">
        <v>40</v>
      </c>
      <c r="P2">
        <f>75*2</f>
        <v>150</v>
      </c>
      <c r="Q2" s="6">
        <f t="shared" ref="Q2:Q33" si="0">L2-K2</f>
        <v>-3.3333333333333333E-2</v>
      </c>
      <c r="R2">
        <f>IF(M2="trash",K2,L2)</f>
        <v>3.3333333333333333E-2</v>
      </c>
      <c r="S2">
        <f>IF(M2&lt;&gt;"trash",K2,L2)</f>
        <v>0</v>
      </c>
      <c r="T2">
        <f t="shared" ref="T2:T65" si="1">IF(M2="trash",C2,C2+J2)</f>
        <v>2</v>
      </c>
      <c r="U2">
        <f t="shared" ref="U2:U65" si="2">IF(M2&lt;&gt;"trash",C2,C2+J2)</f>
        <v>4</v>
      </c>
    </row>
    <row r="3" spans="1:21" x14ac:dyDescent="0.2">
      <c r="A3">
        <v>9182022</v>
      </c>
      <c r="B3">
        <v>600</v>
      </c>
      <c r="C3">
        <v>0.1</v>
      </c>
      <c r="D3" t="s">
        <v>87</v>
      </c>
      <c r="E3" t="s">
        <v>9</v>
      </c>
      <c r="F3" t="s">
        <v>35</v>
      </c>
      <c r="G3" t="s">
        <v>50</v>
      </c>
      <c r="H3">
        <f>1/P3</f>
        <v>0.02</v>
      </c>
      <c r="I3">
        <f>H3*70</f>
        <v>1.4000000000000001</v>
      </c>
      <c r="J3">
        <v>0.1</v>
      </c>
      <c r="K3" s="4">
        <f>5/P3</f>
        <v>0.1</v>
      </c>
      <c r="L3" s="4">
        <v>0</v>
      </c>
      <c r="M3" t="s">
        <v>33</v>
      </c>
      <c r="N3" t="s">
        <v>18</v>
      </c>
      <c r="O3" t="s">
        <v>40</v>
      </c>
      <c r="P3">
        <f>50</f>
        <v>50</v>
      </c>
      <c r="Q3" s="6">
        <f t="shared" si="0"/>
        <v>-0.1</v>
      </c>
      <c r="R3">
        <f t="shared" ref="R2:R65" si="3">IF(M3="trash",K3,L3)</f>
        <v>0.1</v>
      </c>
      <c r="S3">
        <f t="shared" ref="S3:S65" si="4">IF(M3&lt;&gt;"trash",K3,L3)</f>
        <v>0</v>
      </c>
      <c r="T3">
        <f t="shared" si="1"/>
        <v>0.1</v>
      </c>
      <c r="U3">
        <f t="shared" si="2"/>
        <v>0.2</v>
      </c>
    </row>
    <row r="4" spans="1:21" x14ac:dyDescent="0.2">
      <c r="A4">
        <v>9182022</v>
      </c>
      <c r="B4">
        <v>600</v>
      </c>
      <c r="C4">
        <v>5</v>
      </c>
      <c r="D4" t="s">
        <v>86</v>
      </c>
      <c r="E4" t="s">
        <v>9</v>
      </c>
      <c r="F4" t="s">
        <v>36</v>
      </c>
      <c r="G4" t="s">
        <v>50</v>
      </c>
      <c r="H4">
        <f>1/P4</f>
        <v>3.3333333333333333E-2</v>
      </c>
      <c r="I4">
        <f>3*H4</f>
        <v>0.1</v>
      </c>
      <c r="J4">
        <v>5</v>
      </c>
      <c r="K4" s="4">
        <f>3/P4</f>
        <v>0.1</v>
      </c>
      <c r="L4" s="4">
        <v>0</v>
      </c>
      <c r="M4" t="s">
        <v>33</v>
      </c>
      <c r="N4" t="s">
        <v>18</v>
      </c>
      <c r="O4" t="s">
        <v>40</v>
      </c>
      <c r="P4">
        <f>30</f>
        <v>30</v>
      </c>
      <c r="Q4" s="6">
        <f t="shared" si="0"/>
        <v>-0.1</v>
      </c>
      <c r="R4">
        <f t="shared" si="3"/>
        <v>0.1</v>
      </c>
      <c r="S4">
        <f t="shared" si="4"/>
        <v>0</v>
      </c>
      <c r="T4">
        <f t="shared" si="1"/>
        <v>5</v>
      </c>
      <c r="U4">
        <f t="shared" si="2"/>
        <v>10</v>
      </c>
    </row>
    <row r="5" spans="1:21" x14ac:dyDescent="0.2">
      <c r="A5">
        <v>9182022</v>
      </c>
      <c r="B5">
        <v>600</v>
      </c>
      <c r="C5">
        <v>5</v>
      </c>
      <c r="D5" t="s">
        <v>86</v>
      </c>
      <c r="E5" t="s">
        <v>9</v>
      </c>
      <c r="F5" t="s">
        <v>37</v>
      </c>
      <c r="G5" t="s">
        <v>50</v>
      </c>
      <c r="H5">
        <f>1/P5</f>
        <v>3.3333333333333333E-2</v>
      </c>
      <c r="I5">
        <f>H5*180</f>
        <v>6</v>
      </c>
      <c r="J5">
        <v>5</v>
      </c>
      <c r="K5" s="4">
        <f>3/P5</f>
        <v>0.1</v>
      </c>
      <c r="L5" s="4">
        <v>0</v>
      </c>
      <c r="M5" t="s">
        <v>39</v>
      </c>
      <c r="N5" t="s">
        <v>18</v>
      </c>
      <c r="O5" t="s">
        <v>40</v>
      </c>
      <c r="P5">
        <v>30</v>
      </c>
      <c r="Q5" s="6">
        <f t="shared" si="0"/>
        <v>-0.1</v>
      </c>
      <c r="R5">
        <f t="shared" si="3"/>
        <v>0</v>
      </c>
      <c r="S5">
        <f t="shared" si="4"/>
        <v>0.1</v>
      </c>
      <c r="T5">
        <f t="shared" si="1"/>
        <v>10</v>
      </c>
      <c r="U5">
        <f t="shared" si="2"/>
        <v>5</v>
      </c>
    </row>
    <row r="6" spans="1:21" x14ac:dyDescent="0.2">
      <c r="A6">
        <v>9182022</v>
      </c>
      <c r="B6">
        <v>600</v>
      </c>
      <c r="C6">
        <v>2</v>
      </c>
      <c r="D6" t="s">
        <v>89</v>
      </c>
      <c r="E6" t="s">
        <v>9</v>
      </c>
      <c r="F6" t="s">
        <v>38</v>
      </c>
      <c r="G6" t="s">
        <v>50</v>
      </c>
      <c r="H6">
        <f>1/P6</f>
        <v>6.6666666666666671E-3</v>
      </c>
      <c r="I6">
        <f>H6*30</f>
        <v>0.2</v>
      </c>
      <c r="J6">
        <v>2</v>
      </c>
      <c r="K6" s="4">
        <f>5/P6</f>
        <v>3.3333333333333333E-2</v>
      </c>
      <c r="L6" s="4">
        <v>0</v>
      </c>
      <c r="M6" t="s">
        <v>33</v>
      </c>
      <c r="N6" t="s">
        <v>18</v>
      </c>
      <c r="O6" t="s">
        <v>40</v>
      </c>
      <c r="P6">
        <v>150</v>
      </c>
      <c r="Q6" s="6">
        <f t="shared" si="0"/>
        <v>-3.3333333333333333E-2</v>
      </c>
      <c r="R6">
        <f t="shared" si="3"/>
        <v>3.3333333333333333E-2</v>
      </c>
      <c r="S6">
        <f t="shared" si="4"/>
        <v>0</v>
      </c>
      <c r="T6">
        <f t="shared" si="1"/>
        <v>2</v>
      </c>
      <c r="U6">
        <f t="shared" si="2"/>
        <v>4</v>
      </c>
    </row>
    <row r="7" spans="1:21" x14ac:dyDescent="0.2">
      <c r="A7">
        <v>9182022</v>
      </c>
      <c r="B7">
        <v>630</v>
      </c>
      <c r="C7">
        <v>60</v>
      </c>
      <c r="D7" t="s">
        <v>9</v>
      </c>
      <c r="E7" t="s">
        <v>91</v>
      </c>
      <c r="F7" t="s">
        <v>42</v>
      </c>
      <c r="G7" t="s">
        <v>16</v>
      </c>
      <c r="H7">
        <f>5</f>
        <v>5</v>
      </c>
      <c r="I7">
        <v>5</v>
      </c>
      <c r="J7">
        <f>C7/3</f>
        <v>20</v>
      </c>
      <c r="K7" s="4">
        <f>H7*0.125</f>
        <v>0.625</v>
      </c>
      <c r="L7" s="4">
        <f>K7*2.5</f>
        <v>1.5625</v>
      </c>
      <c r="M7" t="s">
        <v>20</v>
      </c>
      <c r="N7" t="s">
        <v>18</v>
      </c>
      <c r="O7" t="s">
        <v>29</v>
      </c>
      <c r="P7">
        <v>1</v>
      </c>
      <c r="Q7" s="6">
        <f t="shared" si="0"/>
        <v>0.9375</v>
      </c>
      <c r="R7">
        <f t="shared" si="3"/>
        <v>1.5625</v>
      </c>
      <c r="S7">
        <f t="shared" si="4"/>
        <v>0.625</v>
      </c>
      <c r="T7">
        <f t="shared" si="1"/>
        <v>80</v>
      </c>
      <c r="U7">
        <f t="shared" si="2"/>
        <v>60</v>
      </c>
    </row>
    <row r="8" spans="1:21" x14ac:dyDescent="0.2">
      <c r="A8">
        <v>9182022</v>
      </c>
      <c r="B8">
        <v>630</v>
      </c>
      <c r="C8">
        <v>60</v>
      </c>
      <c r="D8" t="s">
        <v>9</v>
      </c>
      <c r="E8" t="s">
        <v>91</v>
      </c>
      <c r="F8" t="s">
        <v>43</v>
      </c>
      <c r="G8" t="s">
        <v>16</v>
      </c>
      <c r="H8">
        <f>2/P8</f>
        <v>0.2857142857142857</v>
      </c>
      <c r="I8">
        <f>20*H8</f>
        <v>5.7142857142857135</v>
      </c>
      <c r="J8">
        <f t="shared" ref="J8:J9" si="5">C8/3</f>
        <v>20</v>
      </c>
      <c r="K8" s="4">
        <f>H8*P8</f>
        <v>2</v>
      </c>
      <c r="L8" s="4">
        <f>2.5*K8</f>
        <v>5</v>
      </c>
      <c r="M8" t="s">
        <v>33</v>
      </c>
      <c r="N8" t="s">
        <v>18</v>
      </c>
      <c r="O8" t="s">
        <v>29</v>
      </c>
      <c r="P8">
        <v>7</v>
      </c>
      <c r="Q8" s="6">
        <f t="shared" si="0"/>
        <v>3</v>
      </c>
      <c r="R8">
        <f t="shared" si="3"/>
        <v>2</v>
      </c>
      <c r="S8">
        <f t="shared" si="4"/>
        <v>5</v>
      </c>
      <c r="T8">
        <f t="shared" si="1"/>
        <v>60</v>
      </c>
      <c r="U8">
        <f t="shared" si="2"/>
        <v>80</v>
      </c>
    </row>
    <row r="9" spans="1:21" x14ac:dyDescent="0.2">
      <c r="A9">
        <v>9182022</v>
      </c>
      <c r="B9">
        <v>630</v>
      </c>
      <c r="C9">
        <v>60</v>
      </c>
      <c r="D9" t="s">
        <v>9</v>
      </c>
      <c r="E9" t="s">
        <v>91</v>
      </c>
      <c r="F9" t="s">
        <v>44</v>
      </c>
      <c r="G9" t="s">
        <v>16</v>
      </c>
      <c r="H9">
        <f>1/P9</f>
        <v>0.02</v>
      </c>
      <c r="I9">
        <f>20*H9</f>
        <v>0.4</v>
      </c>
      <c r="J9">
        <f t="shared" si="5"/>
        <v>20</v>
      </c>
      <c r="K9" s="4">
        <v>0.1</v>
      </c>
      <c r="L9" s="4">
        <v>0</v>
      </c>
      <c r="M9" t="s">
        <v>39</v>
      </c>
      <c r="N9" t="s">
        <v>18</v>
      </c>
      <c r="O9" t="s">
        <v>29</v>
      </c>
      <c r="P9">
        <v>50</v>
      </c>
      <c r="Q9" s="6">
        <f t="shared" si="0"/>
        <v>-0.1</v>
      </c>
      <c r="R9">
        <f t="shared" si="3"/>
        <v>0</v>
      </c>
      <c r="S9">
        <f t="shared" si="4"/>
        <v>0.1</v>
      </c>
      <c r="T9">
        <f t="shared" si="1"/>
        <v>80</v>
      </c>
      <c r="U9">
        <f t="shared" si="2"/>
        <v>60</v>
      </c>
    </row>
    <row r="10" spans="1:21" x14ac:dyDescent="0.2">
      <c r="A10">
        <v>9182022</v>
      </c>
      <c r="B10">
        <v>1200</v>
      </c>
      <c r="C10">
        <v>60</v>
      </c>
      <c r="D10" t="s">
        <v>94</v>
      </c>
      <c r="E10" t="s">
        <v>9</v>
      </c>
      <c r="F10" t="s">
        <v>49</v>
      </c>
      <c r="G10" t="s">
        <v>16</v>
      </c>
      <c r="H10">
        <v>1</v>
      </c>
      <c r="I10">
        <v>10</v>
      </c>
      <c r="J10">
        <v>-20</v>
      </c>
      <c r="K10" s="4">
        <v>6.25</v>
      </c>
      <c r="L10" s="4">
        <f>K10/2.5</f>
        <v>2.5</v>
      </c>
      <c r="M10" t="s">
        <v>33</v>
      </c>
      <c r="N10" t="s">
        <v>18</v>
      </c>
      <c r="O10" t="s">
        <v>23</v>
      </c>
      <c r="P10">
        <v>1</v>
      </c>
      <c r="Q10" s="6">
        <f t="shared" si="0"/>
        <v>-3.75</v>
      </c>
      <c r="R10">
        <f t="shared" si="3"/>
        <v>6.25</v>
      </c>
      <c r="S10">
        <f t="shared" si="4"/>
        <v>2.5</v>
      </c>
      <c r="T10">
        <f t="shared" si="1"/>
        <v>60</v>
      </c>
      <c r="U10">
        <f t="shared" si="2"/>
        <v>40</v>
      </c>
    </row>
    <row r="11" spans="1:21" x14ac:dyDescent="0.2">
      <c r="A11">
        <v>9182022</v>
      </c>
      <c r="B11">
        <v>1200</v>
      </c>
      <c r="C11">
        <v>120</v>
      </c>
      <c r="D11" t="s">
        <v>9</v>
      </c>
      <c r="E11" t="s">
        <v>93</v>
      </c>
      <c r="F11" t="s">
        <v>51</v>
      </c>
      <c r="G11" t="s">
        <v>11</v>
      </c>
      <c r="H11">
        <v>1</v>
      </c>
      <c r="I11">
        <v>10</v>
      </c>
      <c r="J11">
        <v>-5</v>
      </c>
      <c r="K11" s="4">
        <v>2.25</v>
      </c>
      <c r="L11" s="4">
        <v>0.15</v>
      </c>
      <c r="M11" t="s">
        <v>33</v>
      </c>
      <c r="N11" t="s">
        <v>18</v>
      </c>
      <c r="O11" t="s">
        <v>10</v>
      </c>
      <c r="P11">
        <v>1</v>
      </c>
      <c r="Q11" s="6">
        <f t="shared" si="0"/>
        <v>-2.1</v>
      </c>
      <c r="R11">
        <f t="shared" si="3"/>
        <v>2.25</v>
      </c>
      <c r="S11">
        <f t="shared" si="4"/>
        <v>0.15</v>
      </c>
      <c r="T11">
        <f t="shared" si="1"/>
        <v>120</v>
      </c>
      <c r="U11">
        <f t="shared" si="2"/>
        <v>115</v>
      </c>
    </row>
    <row r="12" spans="1:21" x14ac:dyDescent="0.2">
      <c r="A12">
        <v>9182022</v>
      </c>
      <c r="B12">
        <v>1830</v>
      </c>
      <c r="C12">
        <v>60</v>
      </c>
      <c r="D12" t="s">
        <v>94</v>
      </c>
      <c r="E12" t="s">
        <v>9</v>
      </c>
      <c r="F12" t="s">
        <v>52</v>
      </c>
      <c r="G12" t="s">
        <v>16</v>
      </c>
      <c r="H12">
        <v>1</v>
      </c>
      <c r="I12">
        <v>25</v>
      </c>
      <c r="J12">
        <v>-120</v>
      </c>
      <c r="K12" s="4">
        <v>3</v>
      </c>
      <c r="L12" s="4">
        <v>0.15</v>
      </c>
      <c r="M12" t="s">
        <v>32</v>
      </c>
      <c r="N12" t="s">
        <v>18</v>
      </c>
      <c r="O12" t="s">
        <v>29</v>
      </c>
      <c r="P12">
        <v>1</v>
      </c>
      <c r="Q12" s="6">
        <f t="shared" si="0"/>
        <v>-2.85</v>
      </c>
      <c r="R12">
        <f t="shared" si="3"/>
        <v>0.15</v>
      </c>
      <c r="S12">
        <f t="shared" si="4"/>
        <v>3</v>
      </c>
      <c r="T12">
        <f t="shared" si="1"/>
        <v>-60</v>
      </c>
      <c r="U12">
        <f t="shared" si="2"/>
        <v>60</v>
      </c>
    </row>
    <row r="13" spans="1:21" x14ac:dyDescent="0.2">
      <c r="A13">
        <v>9182022</v>
      </c>
      <c r="B13">
        <v>2000</v>
      </c>
      <c r="C13">
        <v>2</v>
      </c>
      <c r="D13" t="s">
        <v>88</v>
      </c>
      <c r="E13" t="s">
        <v>9</v>
      </c>
      <c r="F13" t="s">
        <v>34</v>
      </c>
      <c r="G13" t="s">
        <v>50</v>
      </c>
      <c r="H13">
        <f t="shared" ref="H13:H19" si="6">1/P13</f>
        <v>6.6666666666666671E-3</v>
      </c>
      <c r="I13">
        <f>H13*30</f>
        <v>0.2</v>
      </c>
      <c r="J13">
        <v>2</v>
      </c>
      <c r="K13" s="4">
        <f>5/P13</f>
        <v>3.3333333333333333E-2</v>
      </c>
      <c r="L13" s="4">
        <v>0</v>
      </c>
      <c r="M13" t="s">
        <v>33</v>
      </c>
      <c r="N13" t="s">
        <v>18</v>
      </c>
      <c r="O13" t="s">
        <v>40</v>
      </c>
      <c r="P13">
        <f>75*2</f>
        <v>150</v>
      </c>
      <c r="Q13" s="6">
        <f t="shared" si="0"/>
        <v>-3.3333333333333333E-2</v>
      </c>
      <c r="R13">
        <f t="shared" si="3"/>
        <v>3.3333333333333333E-2</v>
      </c>
      <c r="S13">
        <f t="shared" si="4"/>
        <v>0</v>
      </c>
      <c r="T13">
        <f t="shared" si="1"/>
        <v>2</v>
      </c>
      <c r="U13">
        <f t="shared" si="2"/>
        <v>4</v>
      </c>
    </row>
    <row r="14" spans="1:21" x14ac:dyDescent="0.2">
      <c r="A14">
        <v>9182022</v>
      </c>
      <c r="B14">
        <v>2000</v>
      </c>
      <c r="C14">
        <v>2</v>
      </c>
      <c r="D14" t="s">
        <v>89</v>
      </c>
      <c r="E14" t="s">
        <v>9</v>
      </c>
      <c r="F14" t="s">
        <v>38</v>
      </c>
      <c r="G14" t="s">
        <v>50</v>
      </c>
      <c r="H14">
        <f t="shared" si="6"/>
        <v>6.6666666666666671E-3</v>
      </c>
      <c r="I14">
        <f>H14*30</f>
        <v>0.2</v>
      </c>
      <c r="J14">
        <v>2</v>
      </c>
      <c r="K14" s="4">
        <f>1/P14</f>
        <v>6.6666666666666671E-3</v>
      </c>
      <c r="L14" s="4">
        <v>0</v>
      </c>
      <c r="M14" t="s">
        <v>33</v>
      </c>
      <c r="N14" t="s">
        <v>18</v>
      </c>
      <c r="O14" t="s">
        <v>40</v>
      </c>
      <c r="P14">
        <v>150</v>
      </c>
      <c r="Q14" s="6">
        <f t="shared" si="0"/>
        <v>-6.6666666666666671E-3</v>
      </c>
      <c r="R14">
        <f t="shared" si="3"/>
        <v>6.6666666666666671E-3</v>
      </c>
      <c r="S14">
        <f t="shared" si="4"/>
        <v>0</v>
      </c>
      <c r="T14">
        <f t="shared" si="1"/>
        <v>2</v>
      </c>
      <c r="U14">
        <f t="shared" si="2"/>
        <v>4</v>
      </c>
    </row>
    <row r="15" spans="1:21" x14ac:dyDescent="0.2">
      <c r="A15">
        <v>9192022</v>
      </c>
      <c r="B15">
        <v>600</v>
      </c>
      <c r="C15">
        <v>2</v>
      </c>
      <c r="D15" t="s">
        <v>88</v>
      </c>
      <c r="E15" t="s">
        <v>9</v>
      </c>
      <c r="F15" t="s">
        <v>34</v>
      </c>
      <c r="G15" t="s">
        <v>50</v>
      </c>
      <c r="H15">
        <f t="shared" si="6"/>
        <v>6.6666666666666671E-3</v>
      </c>
      <c r="I15">
        <f>H15*30</f>
        <v>0.2</v>
      </c>
      <c r="J15">
        <v>2</v>
      </c>
      <c r="K15" s="4">
        <f>5/P15</f>
        <v>3.3333333333333333E-2</v>
      </c>
      <c r="L15" s="4">
        <v>0</v>
      </c>
      <c r="M15" t="s">
        <v>33</v>
      </c>
      <c r="N15" t="s">
        <v>18</v>
      </c>
      <c r="O15" t="s">
        <v>40</v>
      </c>
      <c r="P15">
        <f>75*2</f>
        <v>150</v>
      </c>
      <c r="Q15" s="6">
        <f t="shared" si="0"/>
        <v>-3.3333333333333333E-2</v>
      </c>
      <c r="R15">
        <f t="shared" si="3"/>
        <v>3.3333333333333333E-2</v>
      </c>
      <c r="S15">
        <f t="shared" si="4"/>
        <v>0</v>
      </c>
      <c r="T15">
        <f t="shared" si="1"/>
        <v>2</v>
      </c>
      <c r="U15">
        <f t="shared" si="2"/>
        <v>4</v>
      </c>
    </row>
    <row r="16" spans="1:21" x14ac:dyDescent="0.2">
      <c r="A16">
        <v>9192022</v>
      </c>
      <c r="B16">
        <v>600</v>
      </c>
      <c r="C16">
        <v>0.1</v>
      </c>
      <c r="D16" t="s">
        <v>87</v>
      </c>
      <c r="E16" t="s">
        <v>9</v>
      </c>
      <c r="F16" t="s">
        <v>35</v>
      </c>
      <c r="G16" t="s">
        <v>50</v>
      </c>
      <c r="H16">
        <f t="shared" si="6"/>
        <v>0.02</v>
      </c>
      <c r="I16">
        <f>H16*70</f>
        <v>1.4000000000000001</v>
      </c>
      <c r="J16">
        <v>0.1</v>
      </c>
      <c r="K16" s="4">
        <f>5/P16</f>
        <v>0.1</v>
      </c>
      <c r="L16" s="4">
        <v>0</v>
      </c>
      <c r="M16" t="s">
        <v>33</v>
      </c>
      <c r="N16" t="s">
        <v>18</v>
      </c>
      <c r="O16" t="s">
        <v>40</v>
      </c>
      <c r="P16">
        <f>50</f>
        <v>50</v>
      </c>
      <c r="Q16" s="6">
        <f t="shared" si="0"/>
        <v>-0.1</v>
      </c>
      <c r="R16">
        <f t="shared" si="3"/>
        <v>0.1</v>
      </c>
      <c r="S16">
        <f t="shared" si="4"/>
        <v>0</v>
      </c>
      <c r="T16">
        <f t="shared" si="1"/>
        <v>0.1</v>
      </c>
      <c r="U16">
        <f t="shared" si="2"/>
        <v>0.2</v>
      </c>
    </row>
    <row r="17" spans="1:21" x14ac:dyDescent="0.2">
      <c r="A17">
        <v>9192022</v>
      </c>
      <c r="B17">
        <v>600</v>
      </c>
      <c r="C17">
        <v>5</v>
      </c>
      <c r="D17" t="s">
        <v>86</v>
      </c>
      <c r="E17" t="s">
        <v>9</v>
      </c>
      <c r="F17" t="s">
        <v>36</v>
      </c>
      <c r="G17" t="s">
        <v>50</v>
      </c>
      <c r="H17">
        <f t="shared" si="6"/>
        <v>3.3333333333333333E-2</v>
      </c>
      <c r="I17">
        <f>3*H17</f>
        <v>0.1</v>
      </c>
      <c r="J17">
        <v>5</v>
      </c>
      <c r="K17" s="4">
        <f>3/P17</f>
        <v>0.1</v>
      </c>
      <c r="L17" s="4">
        <v>0</v>
      </c>
      <c r="M17" t="s">
        <v>33</v>
      </c>
      <c r="N17" t="s">
        <v>18</v>
      </c>
      <c r="O17" t="s">
        <v>40</v>
      </c>
      <c r="P17">
        <f>30</f>
        <v>30</v>
      </c>
      <c r="Q17" s="6">
        <f t="shared" si="0"/>
        <v>-0.1</v>
      </c>
      <c r="R17">
        <f t="shared" si="3"/>
        <v>0.1</v>
      </c>
      <c r="S17">
        <f t="shared" si="4"/>
        <v>0</v>
      </c>
      <c r="T17">
        <f t="shared" si="1"/>
        <v>5</v>
      </c>
      <c r="U17">
        <f t="shared" si="2"/>
        <v>10</v>
      </c>
    </row>
    <row r="18" spans="1:21" x14ac:dyDescent="0.2">
      <c r="A18">
        <v>9192022</v>
      </c>
      <c r="B18">
        <v>600</v>
      </c>
      <c r="C18">
        <v>5</v>
      </c>
      <c r="D18" t="s">
        <v>86</v>
      </c>
      <c r="E18" t="s">
        <v>9</v>
      </c>
      <c r="F18" t="s">
        <v>37</v>
      </c>
      <c r="G18" t="s">
        <v>50</v>
      </c>
      <c r="H18">
        <f t="shared" si="6"/>
        <v>3.3333333333333333E-2</v>
      </c>
      <c r="I18">
        <f>H18*180</f>
        <v>6</v>
      </c>
      <c r="J18">
        <v>5</v>
      </c>
      <c r="K18" s="4">
        <f>3/P18</f>
        <v>0.1</v>
      </c>
      <c r="L18" s="4">
        <v>0</v>
      </c>
      <c r="M18" t="s">
        <v>39</v>
      </c>
      <c r="N18" t="s">
        <v>18</v>
      </c>
      <c r="O18" t="s">
        <v>40</v>
      </c>
      <c r="P18">
        <v>30</v>
      </c>
      <c r="Q18" s="6">
        <f t="shared" si="0"/>
        <v>-0.1</v>
      </c>
      <c r="R18">
        <f t="shared" si="3"/>
        <v>0</v>
      </c>
      <c r="S18">
        <f t="shared" si="4"/>
        <v>0.1</v>
      </c>
      <c r="T18">
        <f t="shared" si="1"/>
        <v>10</v>
      </c>
      <c r="U18">
        <f t="shared" si="2"/>
        <v>5</v>
      </c>
    </row>
    <row r="19" spans="1:21" x14ac:dyDescent="0.2">
      <c r="A19">
        <v>9192022</v>
      </c>
      <c r="B19">
        <v>600</v>
      </c>
      <c r="C19">
        <v>2</v>
      </c>
      <c r="D19" t="s">
        <v>89</v>
      </c>
      <c r="E19" t="s">
        <v>9</v>
      </c>
      <c r="F19" t="s">
        <v>38</v>
      </c>
      <c r="G19" t="s">
        <v>50</v>
      </c>
      <c r="H19">
        <f t="shared" si="6"/>
        <v>6.6666666666666671E-3</v>
      </c>
      <c r="I19">
        <f>H19*30</f>
        <v>0.2</v>
      </c>
      <c r="J19">
        <v>2</v>
      </c>
      <c r="K19" s="4">
        <f>1/P19</f>
        <v>6.6666666666666671E-3</v>
      </c>
      <c r="L19" s="4">
        <v>0</v>
      </c>
      <c r="M19" t="s">
        <v>33</v>
      </c>
      <c r="N19" t="s">
        <v>18</v>
      </c>
      <c r="O19" t="s">
        <v>40</v>
      </c>
      <c r="P19">
        <v>150</v>
      </c>
      <c r="Q19" s="6">
        <f t="shared" si="0"/>
        <v>-6.6666666666666671E-3</v>
      </c>
      <c r="R19">
        <f t="shared" si="3"/>
        <v>6.6666666666666671E-3</v>
      </c>
      <c r="S19">
        <f t="shared" si="4"/>
        <v>0</v>
      </c>
      <c r="T19">
        <f t="shared" si="1"/>
        <v>2</v>
      </c>
      <c r="U19">
        <f t="shared" si="2"/>
        <v>4</v>
      </c>
    </row>
    <row r="20" spans="1:21" x14ac:dyDescent="0.2">
      <c r="A20">
        <v>9192022</v>
      </c>
      <c r="B20">
        <v>730</v>
      </c>
      <c r="C20">
        <v>60</v>
      </c>
      <c r="D20" t="s">
        <v>9</v>
      </c>
      <c r="E20" t="s">
        <v>92</v>
      </c>
      <c r="F20" t="s">
        <v>10</v>
      </c>
      <c r="G20" t="s">
        <v>11</v>
      </c>
      <c r="H20">
        <v>0</v>
      </c>
      <c r="I20">
        <v>0</v>
      </c>
      <c r="J20">
        <v>0</v>
      </c>
      <c r="K20" s="4">
        <f>K11</f>
        <v>2.25</v>
      </c>
      <c r="L20" s="4">
        <v>0.15</v>
      </c>
      <c r="M20" t="s">
        <v>12</v>
      </c>
      <c r="N20" t="s">
        <v>18</v>
      </c>
      <c r="O20" t="s">
        <v>10</v>
      </c>
      <c r="P20">
        <v>1</v>
      </c>
      <c r="Q20" s="6">
        <f t="shared" si="0"/>
        <v>-2.1</v>
      </c>
      <c r="R20">
        <f t="shared" si="3"/>
        <v>0.15</v>
      </c>
      <c r="S20">
        <f t="shared" si="4"/>
        <v>2.25</v>
      </c>
      <c r="T20">
        <f t="shared" si="1"/>
        <v>60</v>
      </c>
      <c r="U20">
        <f t="shared" si="2"/>
        <v>60</v>
      </c>
    </row>
    <row r="21" spans="1:21" x14ac:dyDescent="0.2">
      <c r="A21">
        <v>9192022</v>
      </c>
      <c r="B21">
        <v>730</v>
      </c>
      <c r="C21">
        <v>60</v>
      </c>
      <c r="D21" t="s">
        <v>9</v>
      </c>
      <c r="E21" t="s">
        <v>91</v>
      </c>
      <c r="F21" t="s">
        <v>13</v>
      </c>
      <c r="G21" t="s">
        <v>16</v>
      </c>
      <c r="H21">
        <v>0</v>
      </c>
      <c r="I21">
        <v>0</v>
      </c>
      <c r="J21">
        <v>-20</v>
      </c>
      <c r="K21" s="4">
        <v>1.5625</v>
      </c>
      <c r="L21" s="4">
        <v>0.625</v>
      </c>
      <c r="M21" t="s">
        <v>12</v>
      </c>
      <c r="N21" t="s">
        <v>18</v>
      </c>
      <c r="O21" t="s">
        <v>17</v>
      </c>
      <c r="P21">
        <v>1</v>
      </c>
      <c r="Q21" s="6">
        <f t="shared" si="0"/>
        <v>-0.9375</v>
      </c>
      <c r="R21">
        <f t="shared" si="3"/>
        <v>0.625</v>
      </c>
      <c r="S21">
        <f t="shared" si="4"/>
        <v>1.5625</v>
      </c>
      <c r="T21">
        <f t="shared" si="1"/>
        <v>40</v>
      </c>
      <c r="U21">
        <f t="shared" si="2"/>
        <v>60</v>
      </c>
    </row>
    <row r="22" spans="1:21" x14ac:dyDescent="0.2">
      <c r="A22">
        <v>9192022</v>
      </c>
      <c r="B22">
        <v>730</v>
      </c>
      <c r="C22">
        <v>60</v>
      </c>
      <c r="D22" t="s">
        <v>9</v>
      </c>
      <c r="E22" t="s">
        <v>91</v>
      </c>
      <c r="F22" t="s">
        <v>14</v>
      </c>
      <c r="G22" t="s">
        <v>16</v>
      </c>
      <c r="H22">
        <v>0</v>
      </c>
      <c r="I22">
        <v>0</v>
      </c>
      <c r="J22">
        <v>-20</v>
      </c>
      <c r="K22" s="4">
        <v>1.25</v>
      </c>
      <c r="L22" s="4">
        <v>0.12</v>
      </c>
      <c r="M22" t="s">
        <v>12</v>
      </c>
      <c r="N22" t="s">
        <v>18</v>
      </c>
      <c r="O22" t="s">
        <v>17</v>
      </c>
      <c r="P22">
        <v>1</v>
      </c>
      <c r="Q22" s="6">
        <f t="shared" si="0"/>
        <v>-1.1299999999999999</v>
      </c>
      <c r="R22">
        <f t="shared" si="3"/>
        <v>0.12</v>
      </c>
      <c r="S22">
        <f t="shared" si="4"/>
        <v>1.25</v>
      </c>
      <c r="T22">
        <f t="shared" si="1"/>
        <v>40</v>
      </c>
      <c r="U22">
        <f t="shared" si="2"/>
        <v>60</v>
      </c>
    </row>
    <row r="23" spans="1:21" x14ac:dyDescent="0.2">
      <c r="A23">
        <v>9192022</v>
      </c>
      <c r="B23">
        <v>730</v>
      </c>
      <c r="C23">
        <v>60</v>
      </c>
      <c r="D23" t="s">
        <v>9</v>
      </c>
      <c r="E23" t="s">
        <v>91</v>
      </c>
      <c r="F23" t="s">
        <v>15</v>
      </c>
      <c r="G23" t="s">
        <v>16</v>
      </c>
      <c r="H23">
        <v>0</v>
      </c>
      <c r="I23">
        <v>0</v>
      </c>
      <c r="J23">
        <v>-20</v>
      </c>
      <c r="K23" s="4">
        <v>1.75</v>
      </c>
      <c r="L23" s="4">
        <v>0.12</v>
      </c>
      <c r="M23" t="s">
        <v>12</v>
      </c>
      <c r="N23" t="s">
        <v>18</v>
      </c>
      <c r="O23" t="s">
        <v>17</v>
      </c>
      <c r="P23">
        <v>1</v>
      </c>
      <c r="Q23" s="6">
        <f t="shared" si="0"/>
        <v>-1.63</v>
      </c>
      <c r="R23">
        <f t="shared" si="3"/>
        <v>0.12</v>
      </c>
      <c r="S23">
        <f t="shared" si="4"/>
        <v>1.75</v>
      </c>
      <c r="T23">
        <f t="shared" si="1"/>
        <v>40</v>
      </c>
      <c r="U23">
        <f t="shared" si="2"/>
        <v>60</v>
      </c>
    </row>
    <row r="24" spans="1:21" x14ac:dyDescent="0.2">
      <c r="A24">
        <v>9192022</v>
      </c>
      <c r="B24">
        <v>730</v>
      </c>
      <c r="C24">
        <v>20</v>
      </c>
      <c r="D24" t="s">
        <v>31</v>
      </c>
      <c r="E24" t="s">
        <v>9</v>
      </c>
      <c r="F24" t="s">
        <v>30</v>
      </c>
      <c r="G24" t="s">
        <v>19</v>
      </c>
      <c r="H24">
        <v>2</v>
      </c>
      <c r="I24" s="2">
        <f>0.25*H24</f>
        <v>0.5</v>
      </c>
      <c r="J24">
        <v>-5</v>
      </c>
      <c r="K24" s="4">
        <v>0</v>
      </c>
      <c r="L24" s="4">
        <v>0</v>
      </c>
      <c r="M24" s="2" t="s">
        <v>20</v>
      </c>
      <c r="N24" t="s">
        <v>18</v>
      </c>
      <c r="O24" t="s">
        <v>83</v>
      </c>
      <c r="P24">
        <v>1</v>
      </c>
      <c r="Q24" s="6">
        <f t="shared" si="0"/>
        <v>0</v>
      </c>
      <c r="R24">
        <f t="shared" si="3"/>
        <v>0</v>
      </c>
      <c r="S24">
        <f t="shared" si="4"/>
        <v>0</v>
      </c>
      <c r="T24">
        <f t="shared" si="1"/>
        <v>15</v>
      </c>
      <c r="U24">
        <f t="shared" si="2"/>
        <v>20</v>
      </c>
    </row>
    <row r="25" spans="1:21" x14ac:dyDescent="0.2">
      <c r="A25">
        <v>9192022</v>
      </c>
      <c r="B25">
        <v>1200</v>
      </c>
      <c r="C25">
        <v>60</v>
      </c>
      <c r="D25" t="s">
        <v>9</v>
      </c>
      <c r="E25" t="s">
        <v>91</v>
      </c>
      <c r="F25" t="s">
        <v>22</v>
      </c>
      <c r="G25" t="s">
        <v>16</v>
      </c>
      <c r="H25">
        <v>0</v>
      </c>
      <c r="I25">
        <v>0</v>
      </c>
      <c r="J25">
        <v>-45</v>
      </c>
      <c r="K25" s="4">
        <v>6.25</v>
      </c>
      <c r="L25" s="4">
        <v>0.5</v>
      </c>
      <c r="M25" t="s">
        <v>12</v>
      </c>
      <c r="N25" t="s">
        <v>18</v>
      </c>
      <c r="O25" t="s">
        <v>23</v>
      </c>
      <c r="P25">
        <v>1</v>
      </c>
      <c r="Q25" s="6">
        <f t="shared" si="0"/>
        <v>-5.75</v>
      </c>
      <c r="R25">
        <f t="shared" si="3"/>
        <v>0.5</v>
      </c>
      <c r="S25">
        <f t="shared" si="4"/>
        <v>6.25</v>
      </c>
      <c r="T25">
        <f t="shared" si="1"/>
        <v>15</v>
      </c>
      <c r="U25">
        <f t="shared" si="2"/>
        <v>60</v>
      </c>
    </row>
    <row r="26" spans="1:21" x14ac:dyDescent="0.2">
      <c r="A26">
        <v>9192022</v>
      </c>
      <c r="B26">
        <v>1200</v>
      </c>
      <c r="C26">
        <v>20</v>
      </c>
      <c r="D26" t="s">
        <v>31</v>
      </c>
      <c r="E26" t="s">
        <v>9</v>
      </c>
      <c r="F26" t="s">
        <v>30</v>
      </c>
      <c r="G26" t="s">
        <v>19</v>
      </c>
      <c r="H26">
        <v>2</v>
      </c>
      <c r="I26" s="2">
        <f>0.25*H26</f>
        <v>0.5</v>
      </c>
      <c r="J26">
        <v>-5</v>
      </c>
      <c r="K26" s="4">
        <v>0</v>
      </c>
      <c r="L26" s="4">
        <v>0</v>
      </c>
      <c r="M26" s="2" t="s">
        <v>20</v>
      </c>
      <c r="N26" t="s">
        <v>18</v>
      </c>
      <c r="O26" t="s">
        <v>83</v>
      </c>
      <c r="P26">
        <v>1</v>
      </c>
      <c r="Q26" s="6">
        <f t="shared" si="0"/>
        <v>0</v>
      </c>
      <c r="R26">
        <f t="shared" si="3"/>
        <v>0</v>
      </c>
      <c r="S26">
        <f t="shared" si="4"/>
        <v>0</v>
      </c>
      <c r="T26">
        <f t="shared" si="1"/>
        <v>15</v>
      </c>
      <c r="U26">
        <f t="shared" si="2"/>
        <v>20</v>
      </c>
    </row>
    <row r="27" spans="1:21" x14ac:dyDescent="0.2">
      <c r="A27">
        <v>9192022</v>
      </c>
      <c r="B27">
        <v>1930</v>
      </c>
      <c r="C27">
        <v>60</v>
      </c>
      <c r="D27" t="s">
        <v>9</v>
      </c>
      <c r="E27" t="s">
        <v>91</v>
      </c>
      <c r="F27" t="s">
        <v>27</v>
      </c>
      <c r="G27" t="s">
        <v>26</v>
      </c>
      <c r="H27">
        <f>1/4</f>
        <v>0.25</v>
      </c>
      <c r="I27">
        <f>20*H27</f>
        <v>5</v>
      </c>
      <c r="J27">
        <f>20/4/4</f>
        <v>1.25</v>
      </c>
      <c r="K27" s="4">
        <f>1.84/4/2</f>
        <v>0.23</v>
      </c>
      <c r="L27" s="4">
        <f>12/4</f>
        <v>3</v>
      </c>
      <c r="M27" s="2" t="s">
        <v>21</v>
      </c>
      <c r="N27" t="s">
        <v>18</v>
      </c>
      <c r="O27" t="s">
        <v>81</v>
      </c>
      <c r="P27">
        <v>1</v>
      </c>
      <c r="Q27" s="6">
        <f t="shared" si="0"/>
        <v>2.77</v>
      </c>
      <c r="R27">
        <f t="shared" si="3"/>
        <v>3</v>
      </c>
      <c r="S27">
        <f t="shared" si="4"/>
        <v>0.23</v>
      </c>
      <c r="T27">
        <f t="shared" si="1"/>
        <v>61.25</v>
      </c>
      <c r="U27">
        <f t="shared" si="2"/>
        <v>60</v>
      </c>
    </row>
    <row r="28" spans="1:21" x14ac:dyDescent="0.2">
      <c r="A28">
        <v>9192022</v>
      </c>
      <c r="B28">
        <v>1930</v>
      </c>
      <c r="C28">
        <v>60</v>
      </c>
      <c r="D28" t="s">
        <v>9</v>
      </c>
      <c r="E28" t="s">
        <v>91</v>
      </c>
      <c r="F28" t="s">
        <v>28</v>
      </c>
      <c r="G28" t="s">
        <v>26</v>
      </c>
      <c r="H28">
        <f t="shared" ref="H28:H30" si="7">1/4</f>
        <v>0.25</v>
      </c>
      <c r="I28">
        <f>20*H28</f>
        <v>5</v>
      </c>
      <c r="J28">
        <f t="shared" ref="J28:J30" si="8">20/4/4</f>
        <v>1.25</v>
      </c>
      <c r="K28" s="4">
        <f>1.84/4/2</f>
        <v>0.23</v>
      </c>
      <c r="L28" s="4">
        <f t="shared" ref="L28:L30" si="9">12/4</f>
        <v>3</v>
      </c>
      <c r="M28" t="s">
        <v>33</v>
      </c>
      <c r="N28" t="s">
        <v>18</v>
      </c>
      <c r="O28" t="s">
        <v>82</v>
      </c>
      <c r="P28">
        <v>1</v>
      </c>
      <c r="Q28" s="6">
        <f t="shared" si="0"/>
        <v>2.77</v>
      </c>
      <c r="R28">
        <f t="shared" si="3"/>
        <v>0.23</v>
      </c>
      <c r="S28">
        <f t="shared" si="4"/>
        <v>3</v>
      </c>
      <c r="T28">
        <f t="shared" si="1"/>
        <v>60</v>
      </c>
      <c r="U28">
        <f t="shared" si="2"/>
        <v>61.25</v>
      </c>
    </row>
    <row r="29" spans="1:21" x14ac:dyDescent="0.2">
      <c r="A29">
        <v>9192022</v>
      </c>
      <c r="B29">
        <v>1930</v>
      </c>
      <c r="C29">
        <v>60</v>
      </c>
      <c r="D29" t="s">
        <v>9</v>
      </c>
      <c r="E29" t="s">
        <v>91</v>
      </c>
      <c r="F29" t="s">
        <v>24</v>
      </c>
      <c r="G29" t="s">
        <v>26</v>
      </c>
      <c r="H29">
        <f t="shared" si="7"/>
        <v>0.25</v>
      </c>
      <c r="I29">
        <f>H29*70</f>
        <v>17.5</v>
      </c>
      <c r="J29">
        <f t="shared" si="8"/>
        <v>1.25</v>
      </c>
      <c r="K29" s="4">
        <f>1.48/4</f>
        <v>0.37</v>
      </c>
      <c r="L29" s="4">
        <f t="shared" si="9"/>
        <v>3</v>
      </c>
      <c r="M29" t="s">
        <v>32</v>
      </c>
      <c r="N29" t="s">
        <v>18</v>
      </c>
      <c r="O29" t="s">
        <v>84</v>
      </c>
      <c r="P29">
        <v>1</v>
      </c>
      <c r="Q29" s="6">
        <f t="shared" si="0"/>
        <v>2.63</v>
      </c>
      <c r="R29">
        <f t="shared" si="3"/>
        <v>3</v>
      </c>
      <c r="S29">
        <f t="shared" si="4"/>
        <v>0.37</v>
      </c>
      <c r="T29">
        <f t="shared" si="1"/>
        <v>61.25</v>
      </c>
      <c r="U29">
        <f t="shared" si="2"/>
        <v>60</v>
      </c>
    </row>
    <row r="30" spans="1:21" x14ac:dyDescent="0.2">
      <c r="A30">
        <v>9192022</v>
      </c>
      <c r="B30">
        <v>1930</v>
      </c>
      <c r="C30">
        <v>60</v>
      </c>
      <c r="D30" t="s">
        <v>9</v>
      </c>
      <c r="E30" t="s">
        <v>91</v>
      </c>
      <c r="F30" t="s">
        <v>25</v>
      </c>
      <c r="G30" t="s">
        <v>26</v>
      </c>
      <c r="H30">
        <f t="shared" si="7"/>
        <v>0.25</v>
      </c>
      <c r="I30">
        <f>H30*70</f>
        <v>17.5</v>
      </c>
      <c r="J30">
        <f t="shared" si="8"/>
        <v>1.25</v>
      </c>
      <c r="K30" s="4">
        <f>0.76/4</f>
        <v>0.19</v>
      </c>
      <c r="L30" s="4">
        <f t="shared" si="9"/>
        <v>3</v>
      </c>
      <c r="M30" t="s">
        <v>32</v>
      </c>
      <c r="N30" t="s">
        <v>18</v>
      </c>
      <c r="O30" t="s">
        <v>84</v>
      </c>
      <c r="P30">
        <v>1</v>
      </c>
      <c r="Q30" s="6">
        <f t="shared" si="0"/>
        <v>2.81</v>
      </c>
      <c r="R30">
        <f t="shared" si="3"/>
        <v>3</v>
      </c>
      <c r="S30">
        <f t="shared" si="4"/>
        <v>0.19</v>
      </c>
      <c r="T30">
        <f t="shared" si="1"/>
        <v>61.25</v>
      </c>
      <c r="U30">
        <f t="shared" si="2"/>
        <v>60</v>
      </c>
    </row>
    <row r="31" spans="1:21" x14ac:dyDescent="0.2">
      <c r="A31">
        <v>9192022</v>
      </c>
      <c r="B31">
        <v>2000</v>
      </c>
      <c r="C31">
        <v>2</v>
      </c>
      <c r="D31" t="s">
        <v>9</v>
      </c>
      <c r="E31" t="s">
        <v>9</v>
      </c>
      <c r="F31" t="s">
        <v>34</v>
      </c>
      <c r="G31" t="s">
        <v>50</v>
      </c>
      <c r="H31">
        <f t="shared" ref="H31:H37" si="10">1/P31</f>
        <v>6.6666666666666671E-3</v>
      </c>
      <c r="I31">
        <f>H31*30</f>
        <v>0.2</v>
      </c>
      <c r="J31">
        <v>2</v>
      </c>
      <c r="K31" s="4">
        <f>5/P31</f>
        <v>3.3333333333333333E-2</v>
      </c>
      <c r="L31" s="4">
        <v>0</v>
      </c>
      <c r="M31" t="s">
        <v>33</v>
      </c>
      <c r="N31" t="s">
        <v>18</v>
      </c>
      <c r="O31" t="s">
        <v>40</v>
      </c>
      <c r="P31">
        <f>75*2</f>
        <v>150</v>
      </c>
      <c r="Q31" s="6">
        <f t="shared" si="0"/>
        <v>-3.3333333333333333E-2</v>
      </c>
      <c r="R31">
        <f t="shared" si="3"/>
        <v>3.3333333333333333E-2</v>
      </c>
      <c r="S31">
        <f t="shared" si="4"/>
        <v>0</v>
      </c>
      <c r="T31">
        <f t="shared" si="1"/>
        <v>2</v>
      </c>
      <c r="U31">
        <f t="shared" si="2"/>
        <v>4</v>
      </c>
    </row>
    <row r="32" spans="1:21" x14ac:dyDescent="0.2">
      <c r="A32">
        <v>9192022</v>
      </c>
      <c r="B32">
        <v>2000</v>
      </c>
      <c r="C32">
        <v>2</v>
      </c>
      <c r="D32" t="s">
        <v>9</v>
      </c>
      <c r="E32" t="s">
        <v>9</v>
      </c>
      <c r="F32" t="s">
        <v>38</v>
      </c>
      <c r="G32" t="s">
        <v>50</v>
      </c>
      <c r="H32">
        <f t="shared" si="10"/>
        <v>6.6666666666666671E-3</v>
      </c>
      <c r="I32">
        <f>H32*30</f>
        <v>0.2</v>
      </c>
      <c r="J32">
        <v>2</v>
      </c>
      <c r="K32" s="4">
        <f>1/P32</f>
        <v>6.6666666666666671E-3</v>
      </c>
      <c r="L32" s="4">
        <v>0</v>
      </c>
      <c r="M32" t="s">
        <v>33</v>
      </c>
      <c r="N32" t="s">
        <v>18</v>
      </c>
      <c r="O32" t="s">
        <v>40</v>
      </c>
      <c r="P32">
        <v>150</v>
      </c>
      <c r="Q32" s="6">
        <f t="shared" si="0"/>
        <v>-6.6666666666666671E-3</v>
      </c>
      <c r="R32">
        <f t="shared" si="3"/>
        <v>6.6666666666666671E-3</v>
      </c>
      <c r="S32">
        <f t="shared" si="4"/>
        <v>0</v>
      </c>
      <c r="T32">
        <f t="shared" si="1"/>
        <v>2</v>
      </c>
      <c r="U32">
        <f t="shared" si="2"/>
        <v>4</v>
      </c>
    </row>
    <row r="33" spans="1:21" x14ac:dyDescent="0.2">
      <c r="A33">
        <v>9202022</v>
      </c>
      <c r="B33">
        <v>600</v>
      </c>
      <c r="C33">
        <v>2</v>
      </c>
      <c r="D33" t="s">
        <v>9</v>
      </c>
      <c r="E33" t="s">
        <v>9</v>
      </c>
      <c r="F33" t="s">
        <v>34</v>
      </c>
      <c r="G33" t="s">
        <v>50</v>
      </c>
      <c r="H33">
        <f t="shared" si="10"/>
        <v>6.6666666666666671E-3</v>
      </c>
      <c r="I33">
        <f>H33*30</f>
        <v>0.2</v>
      </c>
      <c r="J33">
        <v>2</v>
      </c>
      <c r="K33" s="4">
        <f>5/P33</f>
        <v>3.3333333333333333E-2</v>
      </c>
      <c r="L33" s="4">
        <v>0</v>
      </c>
      <c r="M33" t="s">
        <v>33</v>
      </c>
      <c r="N33" t="s">
        <v>18</v>
      </c>
      <c r="O33" t="s">
        <v>40</v>
      </c>
      <c r="P33">
        <f>75*2</f>
        <v>150</v>
      </c>
      <c r="Q33" s="6">
        <f t="shared" si="0"/>
        <v>-3.3333333333333333E-2</v>
      </c>
      <c r="R33">
        <f t="shared" si="3"/>
        <v>3.3333333333333333E-2</v>
      </c>
      <c r="S33">
        <f t="shared" si="4"/>
        <v>0</v>
      </c>
      <c r="T33">
        <f t="shared" si="1"/>
        <v>2</v>
      </c>
      <c r="U33">
        <f t="shared" si="2"/>
        <v>4</v>
      </c>
    </row>
    <row r="34" spans="1:21" x14ac:dyDescent="0.2">
      <c r="A34">
        <v>9202022</v>
      </c>
      <c r="B34">
        <v>600</v>
      </c>
      <c r="C34">
        <v>0.1</v>
      </c>
      <c r="D34" t="s">
        <v>9</v>
      </c>
      <c r="E34" t="s">
        <v>9</v>
      </c>
      <c r="F34" t="s">
        <v>35</v>
      </c>
      <c r="G34" t="s">
        <v>50</v>
      </c>
      <c r="H34">
        <f t="shared" si="10"/>
        <v>0.02</v>
      </c>
      <c r="I34">
        <f>H34*70</f>
        <v>1.4000000000000001</v>
      </c>
      <c r="J34">
        <v>0.1</v>
      </c>
      <c r="K34" s="4">
        <f>5/P34</f>
        <v>0.1</v>
      </c>
      <c r="L34" s="4">
        <v>0</v>
      </c>
      <c r="M34" t="s">
        <v>33</v>
      </c>
      <c r="N34" t="s">
        <v>18</v>
      </c>
      <c r="O34" t="s">
        <v>40</v>
      </c>
      <c r="P34">
        <f>50</f>
        <v>50</v>
      </c>
      <c r="Q34" s="6">
        <f t="shared" ref="Q34:Q65" si="11">L34-K34</f>
        <v>-0.1</v>
      </c>
      <c r="R34">
        <f t="shared" si="3"/>
        <v>0.1</v>
      </c>
      <c r="S34">
        <f t="shared" si="4"/>
        <v>0</v>
      </c>
      <c r="T34">
        <f t="shared" si="1"/>
        <v>0.1</v>
      </c>
      <c r="U34">
        <f t="shared" si="2"/>
        <v>0.2</v>
      </c>
    </row>
    <row r="35" spans="1:21" x14ac:dyDescent="0.2">
      <c r="A35">
        <v>9202022</v>
      </c>
      <c r="B35">
        <v>600</v>
      </c>
      <c r="C35">
        <v>5</v>
      </c>
      <c r="D35" t="s">
        <v>9</v>
      </c>
      <c r="E35" t="s">
        <v>9</v>
      </c>
      <c r="F35" t="s">
        <v>36</v>
      </c>
      <c r="G35" t="s">
        <v>50</v>
      </c>
      <c r="H35">
        <f t="shared" si="10"/>
        <v>3.3333333333333333E-2</v>
      </c>
      <c r="I35">
        <f>3*H35</f>
        <v>0.1</v>
      </c>
      <c r="J35">
        <v>5</v>
      </c>
      <c r="K35" s="4">
        <f>3/P35</f>
        <v>0.1</v>
      </c>
      <c r="L35" s="4">
        <v>0</v>
      </c>
      <c r="M35" t="s">
        <v>33</v>
      </c>
      <c r="N35" t="s">
        <v>18</v>
      </c>
      <c r="O35" t="s">
        <v>40</v>
      </c>
      <c r="P35">
        <f>30</f>
        <v>30</v>
      </c>
      <c r="Q35" s="6">
        <f t="shared" si="11"/>
        <v>-0.1</v>
      </c>
      <c r="R35">
        <f t="shared" si="3"/>
        <v>0.1</v>
      </c>
      <c r="S35">
        <f t="shared" si="4"/>
        <v>0</v>
      </c>
      <c r="T35">
        <f t="shared" si="1"/>
        <v>5</v>
      </c>
      <c r="U35">
        <f t="shared" si="2"/>
        <v>10</v>
      </c>
    </row>
    <row r="36" spans="1:21" x14ac:dyDescent="0.2">
      <c r="A36">
        <v>9202022</v>
      </c>
      <c r="B36">
        <v>600</v>
      </c>
      <c r="C36">
        <v>5</v>
      </c>
      <c r="D36" t="s">
        <v>9</v>
      </c>
      <c r="E36" t="s">
        <v>9</v>
      </c>
      <c r="F36" t="s">
        <v>37</v>
      </c>
      <c r="G36" t="s">
        <v>50</v>
      </c>
      <c r="H36">
        <f t="shared" si="10"/>
        <v>3.3333333333333333E-2</v>
      </c>
      <c r="I36">
        <f>H36*180</f>
        <v>6</v>
      </c>
      <c r="J36">
        <v>5</v>
      </c>
      <c r="K36" s="4">
        <f>3/P36</f>
        <v>0.1</v>
      </c>
      <c r="L36" s="4">
        <v>0</v>
      </c>
      <c r="M36" t="s">
        <v>39</v>
      </c>
      <c r="N36" t="s">
        <v>18</v>
      </c>
      <c r="O36" t="s">
        <v>40</v>
      </c>
      <c r="P36">
        <v>30</v>
      </c>
      <c r="Q36" s="6">
        <f t="shared" si="11"/>
        <v>-0.1</v>
      </c>
      <c r="R36">
        <f t="shared" si="3"/>
        <v>0</v>
      </c>
      <c r="S36">
        <f t="shared" si="4"/>
        <v>0.1</v>
      </c>
      <c r="T36">
        <f t="shared" si="1"/>
        <v>10</v>
      </c>
      <c r="U36">
        <f t="shared" si="2"/>
        <v>5</v>
      </c>
    </row>
    <row r="37" spans="1:21" x14ac:dyDescent="0.2">
      <c r="A37">
        <v>9202022</v>
      </c>
      <c r="B37">
        <v>600</v>
      </c>
      <c r="C37">
        <v>2</v>
      </c>
      <c r="D37" t="s">
        <v>9</v>
      </c>
      <c r="E37" t="s">
        <v>9</v>
      </c>
      <c r="F37" t="s">
        <v>38</v>
      </c>
      <c r="G37" t="s">
        <v>50</v>
      </c>
      <c r="H37">
        <f t="shared" si="10"/>
        <v>6.6666666666666671E-3</v>
      </c>
      <c r="I37">
        <f>H37*30</f>
        <v>0.2</v>
      </c>
      <c r="J37">
        <v>2</v>
      </c>
      <c r="K37" s="4">
        <f>1/P37</f>
        <v>6.6666666666666671E-3</v>
      </c>
      <c r="L37" s="4">
        <v>0</v>
      </c>
      <c r="M37" t="s">
        <v>33</v>
      </c>
      <c r="N37" t="s">
        <v>18</v>
      </c>
      <c r="O37" t="s">
        <v>40</v>
      </c>
      <c r="P37">
        <v>150</v>
      </c>
      <c r="Q37" s="6">
        <f t="shared" si="11"/>
        <v>-6.6666666666666671E-3</v>
      </c>
      <c r="R37">
        <f t="shared" si="3"/>
        <v>6.6666666666666671E-3</v>
      </c>
      <c r="S37">
        <f t="shared" si="4"/>
        <v>0</v>
      </c>
      <c r="T37">
        <f t="shared" si="1"/>
        <v>2</v>
      </c>
      <c r="U37">
        <f t="shared" si="2"/>
        <v>4</v>
      </c>
    </row>
    <row r="38" spans="1:21" x14ac:dyDescent="0.2">
      <c r="A38">
        <v>9202022</v>
      </c>
      <c r="B38">
        <v>730</v>
      </c>
      <c r="C38">
        <v>60</v>
      </c>
      <c r="D38" t="s">
        <v>9</v>
      </c>
      <c r="E38" t="s">
        <v>9</v>
      </c>
      <c r="F38" t="s">
        <v>10</v>
      </c>
      <c r="G38" t="s">
        <v>11</v>
      </c>
      <c r="H38">
        <v>0</v>
      </c>
      <c r="I38">
        <v>0</v>
      </c>
      <c r="J38">
        <v>0</v>
      </c>
      <c r="K38" s="4">
        <v>2.25</v>
      </c>
      <c r="L38" s="4">
        <v>0.15</v>
      </c>
      <c r="M38" t="s">
        <v>12</v>
      </c>
      <c r="N38" t="s">
        <v>18</v>
      </c>
      <c r="O38" t="s">
        <v>10</v>
      </c>
      <c r="P38">
        <v>1</v>
      </c>
      <c r="Q38" s="6">
        <f t="shared" si="11"/>
        <v>-2.1</v>
      </c>
      <c r="R38">
        <f t="shared" si="3"/>
        <v>0.15</v>
      </c>
      <c r="S38">
        <f t="shared" si="4"/>
        <v>2.25</v>
      </c>
      <c r="T38">
        <f t="shared" si="1"/>
        <v>60</v>
      </c>
      <c r="U38">
        <f t="shared" si="2"/>
        <v>60</v>
      </c>
    </row>
    <row r="39" spans="1:21" x14ac:dyDescent="0.2">
      <c r="A39">
        <v>9202022</v>
      </c>
      <c r="B39">
        <v>730</v>
      </c>
      <c r="C39">
        <v>60</v>
      </c>
      <c r="D39" t="s">
        <v>9</v>
      </c>
      <c r="E39" t="s">
        <v>9</v>
      </c>
      <c r="F39" t="s">
        <v>13</v>
      </c>
      <c r="G39" t="s">
        <v>16</v>
      </c>
      <c r="H39">
        <v>0</v>
      </c>
      <c r="I39">
        <v>0</v>
      </c>
      <c r="J39">
        <v>-20</v>
      </c>
      <c r="K39" s="4">
        <v>1.5625</v>
      </c>
      <c r="L39" s="4">
        <v>0.625</v>
      </c>
      <c r="M39" t="s">
        <v>12</v>
      </c>
      <c r="N39" t="s">
        <v>18</v>
      </c>
      <c r="O39" t="s">
        <v>17</v>
      </c>
      <c r="P39">
        <v>1</v>
      </c>
      <c r="Q39" s="6">
        <f t="shared" si="11"/>
        <v>-0.9375</v>
      </c>
      <c r="R39">
        <f t="shared" si="3"/>
        <v>0.625</v>
      </c>
      <c r="S39">
        <f t="shared" si="4"/>
        <v>1.5625</v>
      </c>
      <c r="T39">
        <f t="shared" si="1"/>
        <v>40</v>
      </c>
      <c r="U39">
        <f t="shared" si="2"/>
        <v>60</v>
      </c>
    </row>
    <row r="40" spans="1:21" x14ac:dyDescent="0.2">
      <c r="A40">
        <v>9202022</v>
      </c>
      <c r="B40">
        <v>730</v>
      </c>
      <c r="C40">
        <v>60</v>
      </c>
      <c r="D40" t="s">
        <v>9</v>
      </c>
      <c r="E40" t="s">
        <v>9</v>
      </c>
      <c r="F40" t="s">
        <v>14</v>
      </c>
      <c r="G40" t="s">
        <v>16</v>
      </c>
      <c r="H40">
        <v>0</v>
      </c>
      <c r="I40">
        <v>0</v>
      </c>
      <c r="J40">
        <v>-20</v>
      </c>
      <c r="K40" s="4">
        <v>1.25</v>
      </c>
      <c r="L40" s="4">
        <v>0.12</v>
      </c>
      <c r="M40" t="s">
        <v>12</v>
      </c>
      <c r="N40" t="s">
        <v>18</v>
      </c>
      <c r="O40" t="s">
        <v>17</v>
      </c>
      <c r="P40">
        <v>1</v>
      </c>
      <c r="Q40" s="6">
        <f t="shared" si="11"/>
        <v>-1.1299999999999999</v>
      </c>
      <c r="R40">
        <f t="shared" si="3"/>
        <v>0.12</v>
      </c>
      <c r="S40">
        <f t="shared" si="4"/>
        <v>1.25</v>
      </c>
      <c r="T40">
        <f t="shared" si="1"/>
        <v>40</v>
      </c>
      <c r="U40">
        <f t="shared" si="2"/>
        <v>60</v>
      </c>
    </row>
    <row r="41" spans="1:21" x14ac:dyDescent="0.2">
      <c r="A41">
        <v>9202022</v>
      </c>
      <c r="B41">
        <v>730</v>
      </c>
      <c r="C41">
        <v>60</v>
      </c>
      <c r="D41" t="s">
        <v>9</v>
      </c>
      <c r="E41" t="s">
        <v>9</v>
      </c>
      <c r="F41" t="s">
        <v>15</v>
      </c>
      <c r="G41" t="s">
        <v>16</v>
      </c>
      <c r="H41">
        <v>0</v>
      </c>
      <c r="I41">
        <v>0</v>
      </c>
      <c r="J41">
        <v>-20</v>
      </c>
      <c r="K41" s="4">
        <v>1.75</v>
      </c>
      <c r="L41" s="4">
        <v>0.12</v>
      </c>
      <c r="M41" t="s">
        <v>12</v>
      </c>
      <c r="N41" t="s">
        <v>18</v>
      </c>
      <c r="O41" t="s">
        <v>17</v>
      </c>
      <c r="P41">
        <v>1</v>
      </c>
      <c r="Q41" s="6">
        <f t="shared" si="11"/>
        <v>-1.63</v>
      </c>
      <c r="R41">
        <f t="shared" si="3"/>
        <v>0.12</v>
      </c>
      <c r="S41">
        <f t="shared" si="4"/>
        <v>1.75</v>
      </c>
      <c r="T41">
        <f t="shared" si="1"/>
        <v>40</v>
      </c>
      <c r="U41">
        <f t="shared" si="2"/>
        <v>60</v>
      </c>
    </row>
    <row r="42" spans="1:21" x14ac:dyDescent="0.2">
      <c r="A42">
        <v>9202022</v>
      </c>
      <c r="B42">
        <v>730</v>
      </c>
      <c r="C42">
        <v>20</v>
      </c>
      <c r="D42" t="s">
        <v>31</v>
      </c>
      <c r="E42" t="s">
        <v>9</v>
      </c>
      <c r="F42" t="s">
        <v>30</v>
      </c>
      <c r="G42" t="s">
        <v>19</v>
      </c>
      <c r="H42">
        <v>2</v>
      </c>
      <c r="I42" s="2">
        <f>0.25*H42</f>
        <v>0.5</v>
      </c>
      <c r="J42">
        <v>-5</v>
      </c>
      <c r="K42" s="4">
        <v>0</v>
      </c>
      <c r="L42" s="4">
        <v>0</v>
      </c>
      <c r="M42" s="2" t="s">
        <v>20</v>
      </c>
      <c r="N42" t="s">
        <v>18</v>
      </c>
      <c r="O42" t="s">
        <v>83</v>
      </c>
      <c r="P42">
        <v>1</v>
      </c>
      <c r="Q42" s="6">
        <f t="shared" si="11"/>
        <v>0</v>
      </c>
      <c r="R42">
        <f t="shared" si="3"/>
        <v>0</v>
      </c>
      <c r="S42">
        <f t="shared" si="4"/>
        <v>0</v>
      </c>
      <c r="T42">
        <f t="shared" si="1"/>
        <v>15</v>
      </c>
      <c r="U42">
        <f t="shared" si="2"/>
        <v>20</v>
      </c>
    </row>
    <row r="43" spans="1:21" x14ac:dyDescent="0.2">
      <c r="A43">
        <v>9202022</v>
      </c>
      <c r="B43">
        <v>1200</v>
      </c>
      <c r="C43">
        <v>60</v>
      </c>
      <c r="D43" t="s">
        <v>9</v>
      </c>
      <c r="E43" t="s">
        <v>41</v>
      </c>
      <c r="F43" t="s">
        <v>22</v>
      </c>
      <c r="G43" t="s">
        <v>16</v>
      </c>
      <c r="H43">
        <v>0</v>
      </c>
      <c r="I43">
        <v>0</v>
      </c>
      <c r="J43">
        <v>-45</v>
      </c>
      <c r="K43" s="4">
        <v>6.25</v>
      </c>
      <c r="L43" s="4">
        <v>0.5</v>
      </c>
      <c r="M43" t="s">
        <v>12</v>
      </c>
      <c r="N43" t="s">
        <v>18</v>
      </c>
      <c r="O43" t="s">
        <v>23</v>
      </c>
      <c r="P43">
        <v>1</v>
      </c>
      <c r="Q43" s="6">
        <f t="shared" si="11"/>
        <v>-5.75</v>
      </c>
      <c r="R43">
        <f t="shared" si="3"/>
        <v>0.5</v>
      </c>
      <c r="S43">
        <f t="shared" si="4"/>
        <v>6.25</v>
      </c>
      <c r="T43">
        <f t="shared" si="1"/>
        <v>15</v>
      </c>
      <c r="U43">
        <f t="shared" si="2"/>
        <v>60</v>
      </c>
    </row>
    <row r="44" spans="1:21" x14ac:dyDescent="0.2">
      <c r="A44">
        <v>9202022</v>
      </c>
      <c r="B44">
        <v>1200</v>
      </c>
      <c r="C44">
        <v>20</v>
      </c>
      <c r="D44" t="s">
        <v>31</v>
      </c>
      <c r="E44" t="s">
        <v>9</v>
      </c>
      <c r="F44" t="s">
        <v>30</v>
      </c>
      <c r="G44" t="s">
        <v>19</v>
      </c>
      <c r="H44">
        <v>4</v>
      </c>
      <c r="I44" s="2">
        <f>0.25*H44</f>
        <v>1</v>
      </c>
      <c r="J44">
        <v>-5</v>
      </c>
      <c r="K44" s="4">
        <v>0</v>
      </c>
      <c r="L44" s="4">
        <v>0</v>
      </c>
      <c r="M44" s="2" t="s">
        <v>20</v>
      </c>
      <c r="N44" t="s">
        <v>18</v>
      </c>
      <c r="O44" t="s">
        <v>83</v>
      </c>
      <c r="P44">
        <v>1</v>
      </c>
      <c r="Q44" s="6">
        <f t="shared" si="11"/>
        <v>0</v>
      </c>
      <c r="R44">
        <f t="shared" si="3"/>
        <v>0</v>
      </c>
      <c r="S44">
        <f t="shared" si="4"/>
        <v>0</v>
      </c>
      <c r="T44">
        <f t="shared" si="1"/>
        <v>15</v>
      </c>
      <c r="U44">
        <f t="shared" si="2"/>
        <v>20</v>
      </c>
    </row>
    <row r="45" spans="1:21" x14ac:dyDescent="0.2">
      <c r="A45">
        <v>9202022</v>
      </c>
      <c r="B45">
        <v>1500</v>
      </c>
      <c r="C45">
        <v>80</v>
      </c>
      <c r="D45" t="s">
        <v>9</v>
      </c>
      <c r="E45" t="s">
        <v>9</v>
      </c>
      <c r="F45" t="s">
        <v>45</v>
      </c>
      <c r="G45" t="s">
        <v>46</v>
      </c>
      <c r="H45">
        <v>1</v>
      </c>
      <c r="I45">
        <f>50*H45</f>
        <v>50</v>
      </c>
      <c r="J45">
        <v>0</v>
      </c>
      <c r="K45" s="4">
        <v>1.1499999999999999</v>
      </c>
      <c r="L45" s="4">
        <v>0</v>
      </c>
      <c r="M45" t="s">
        <v>33</v>
      </c>
      <c r="N45" t="s">
        <v>18</v>
      </c>
      <c r="O45" t="s">
        <v>47</v>
      </c>
      <c r="P45">
        <v>1</v>
      </c>
      <c r="Q45" s="6">
        <f t="shared" si="11"/>
        <v>-1.1499999999999999</v>
      </c>
      <c r="R45">
        <f t="shared" si="3"/>
        <v>1.1499999999999999</v>
      </c>
      <c r="S45">
        <f t="shared" si="4"/>
        <v>0</v>
      </c>
      <c r="T45">
        <f t="shared" si="1"/>
        <v>80</v>
      </c>
      <c r="U45">
        <f t="shared" si="2"/>
        <v>80</v>
      </c>
    </row>
    <row r="46" spans="1:21" x14ac:dyDescent="0.2">
      <c r="A46">
        <v>9202022</v>
      </c>
      <c r="B46">
        <v>1930</v>
      </c>
      <c r="C46">
        <v>60</v>
      </c>
      <c r="D46" t="s">
        <v>9</v>
      </c>
      <c r="E46" t="s">
        <v>9</v>
      </c>
      <c r="F46" t="s">
        <v>27</v>
      </c>
      <c r="G46" t="s">
        <v>26</v>
      </c>
      <c r="H46">
        <f>1/4</f>
        <v>0.25</v>
      </c>
      <c r="I46">
        <f>20*H46</f>
        <v>5</v>
      </c>
      <c r="J46">
        <f t="shared" ref="J46:J49" si="12">20/4/4</f>
        <v>1.25</v>
      </c>
      <c r="K46" s="4">
        <f>1.84/4/2</f>
        <v>0.23</v>
      </c>
      <c r="L46" s="4">
        <f t="shared" ref="L46:L49" si="13">12/4</f>
        <v>3</v>
      </c>
      <c r="M46" s="2" t="s">
        <v>21</v>
      </c>
      <c r="N46" t="s">
        <v>18</v>
      </c>
      <c r="O46" t="s">
        <v>81</v>
      </c>
      <c r="P46">
        <v>1</v>
      </c>
      <c r="Q46" s="6">
        <f t="shared" si="11"/>
        <v>2.77</v>
      </c>
      <c r="R46">
        <f t="shared" si="3"/>
        <v>3</v>
      </c>
      <c r="S46">
        <f t="shared" si="4"/>
        <v>0.23</v>
      </c>
      <c r="T46">
        <f t="shared" si="1"/>
        <v>61.25</v>
      </c>
      <c r="U46">
        <f t="shared" si="2"/>
        <v>60</v>
      </c>
    </row>
    <row r="47" spans="1:21" x14ac:dyDescent="0.2">
      <c r="A47">
        <v>9202022</v>
      </c>
      <c r="B47">
        <v>1930</v>
      </c>
      <c r="C47">
        <v>60</v>
      </c>
      <c r="D47" t="s">
        <v>9</v>
      </c>
      <c r="E47" t="s">
        <v>9</v>
      </c>
      <c r="F47" t="s">
        <v>28</v>
      </c>
      <c r="G47" t="s">
        <v>26</v>
      </c>
      <c r="H47">
        <f t="shared" ref="H47:H49" si="14">1/4</f>
        <v>0.25</v>
      </c>
      <c r="I47">
        <f>20*H47</f>
        <v>5</v>
      </c>
      <c r="J47">
        <f t="shared" si="12"/>
        <v>1.25</v>
      </c>
      <c r="K47" s="4">
        <f>1.84/4/2</f>
        <v>0.23</v>
      </c>
      <c r="L47" s="4">
        <f t="shared" si="13"/>
        <v>3</v>
      </c>
      <c r="M47" t="s">
        <v>33</v>
      </c>
      <c r="N47" t="s">
        <v>18</v>
      </c>
      <c r="O47" t="s">
        <v>82</v>
      </c>
      <c r="P47">
        <v>1</v>
      </c>
      <c r="Q47" s="6">
        <f t="shared" si="11"/>
        <v>2.77</v>
      </c>
      <c r="R47">
        <f t="shared" si="3"/>
        <v>0.23</v>
      </c>
      <c r="S47">
        <f t="shared" si="4"/>
        <v>3</v>
      </c>
      <c r="T47">
        <f t="shared" si="1"/>
        <v>60</v>
      </c>
      <c r="U47">
        <f t="shared" si="2"/>
        <v>61.25</v>
      </c>
    </row>
    <row r="48" spans="1:21" x14ac:dyDescent="0.2">
      <c r="A48">
        <v>9202022</v>
      </c>
      <c r="B48">
        <v>1930</v>
      </c>
      <c r="C48">
        <v>60</v>
      </c>
      <c r="D48" t="s">
        <v>9</v>
      </c>
      <c r="E48" t="s">
        <v>9</v>
      </c>
      <c r="F48" t="s">
        <v>24</v>
      </c>
      <c r="G48" t="s">
        <v>26</v>
      </c>
      <c r="H48">
        <f t="shared" si="14"/>
        <v>0.25</v>
      </c>
      <c r="I48">
        <f>H48*70</f>
        <v>17.5</v>
      </c>
      <c r="J48">
        <f t="shared" si="12"/>
        <v>1.25</v>
      </c>
      <c r="K48" s="4">
        <f>1.48/4</f>
        <v>0.37</v>
      </c>
      <c r="L48" s="4">
        <f t="shared" si="13"/>
        <v>3</v>
      </c>
      <c r="M48" t="s">
        <v>32</v>
      </c>
      <c r="N48" t="s">
        <v>18</v>
      </c>
      <c r="O48" t="s">
        <v>84</v>
      </c>
      <c r="P48">
        <v>1</v>
      </c>
      <c r="Q48" s="6">
        <f t="shared" si="11"/>
        <v>2.63</v>
      </c>
      <c r="R48">
        <f t="shared" si="3"/>
        <v>3</v>
      </c>
      <c r="S48">
        <f t="shared" si="4"/>
        <v>0.37</v>
      </c>
      <c r="T48">
        <f t="shared" si="1"/>
        <v>61.25</v>
      </c>
      <c r="U48">
        <f t="shared" si="2"/>
        <v>60</v>
      </c>
    </row>
    <row r="49" spans="1:21" x14ac:dyDescent="0.2">
      <c r="A49">
        <v>9202022</v>
      </c>
      <c r="B49">
        <v>1930</v>
      </c>
      <c r="C49">
        <v>60</v>
      </c>
      <c r="D49" t="s">
        <v>9</v>
      </c>
      <c r="E49" t="s">
        <v>9</v>
      </c>
      <c r="F49" t="s">
        <v>25</v>
      </c>
      <c r="G49" t="s">
        <v>26</v>
      </c>
      <c r="H49">
        <f t="shared" si="14"/>
        <v>0.25</v>
      </c>
      <c r="I49">
        <f>H49*70</f>
        <v>17.5</v>
      </c>
      <c r="J49">
        <f t="shared" si="12"/>
        <v>1.25</v>
      </c>
      <c r="K49" s="4">
        <f>0.76/4</f>
        <v>0.19</v>
      </c>
      <c r="L49" s="4">
        <f t="shared" si="13"/>
        <v>3</v>
      </c>
      <c r="M49" t="s">
        <v>32</v>
      </c>
      <c r="N49" t="s">
        <v>18</v>
      </c>
      <c r="O49" t="s">
        <v>84</v>
      </c>
      <c r="P49">
        <v>1</v>
      </c>
      <c r="Q49" s="6">
        <f t="shared" si="11"/>
        <v>2.81</v>
      </c>
      <c r="R49">
        <f t="shared" si="3"/>
        <v>3</v>
      </c>
      <c r="S49">
        <f t="shared" si="4"/>
        <v>0.19</v>
      </c>
      <c r="T49">
        <f t="shared" si="1"/>
        <v>61.25</v>
      </c>
      <c r="U49">
        <f t="shared" si="2"/>
        <v>60</v>
      </c>
    </row>
    <row r="50" spans="1:21" x14ac:dyDescent="0.2">
      <c r="A50">
        <v>9202022</v>
      </c>
      <c r="B50">
        <v>2000</v>
      </c>
      <c r="C50">
        <v>2</v>
      </c>
      <c r="D50" t="s">
        <v>9</v>
      </c>
      <c r="E50" t="s">
        <v>9</v>
      </c>
      <c r="F50" t="s">
        <v>34</v>
      </c>
      <c r="G50" t="s">
        <v>50</v>
      </c>
      <c r="H50">
        <f t="shared" ref="H50:H56" si="15">1/P50</f>
        <v>6.6666666666666671E-3</v>
      </c>
      <c r="I50">
        <f>H50*30</f>
        <v>0.2</v>
      </c>
      <c r="J50">
        <v>2</v>
      </c>
      <c r="K50" s="4">
        <f>5/P50</f>
        <v>3.3333333333333333E-2</v>
      </c>
      <c r="L50" s="4">
        <v>0</v>
      </c>
      <c r="M50" t="s">
        <v>33</v>
      </c>
      <c r="N50" t="s">
        <v>18</v>
      </c>
      <c r="O50" t="s">
        <v>40</v>
      </c>
      <c r="P50">
        <f>75*2</f>
        <v>150</v>
      </c>
      <c r="Q50" s="6">
        <f t="shared" si="11"/>
        <v>-3.3333333333333333E-2</v>
      </c>
      <c r="R50">
        <f t="shared" si="3"/>
        <v>3.3333333333333333E-2</v>
      </c>
      <c r="S50">
        <f t="shared" si="4"/>
        <v>0</v>
      </c>
      <c r="T50">
        <f t="shared" si="1"/>
        <v>2</v>
      </c>
      <c r="U50">
        <f t="shared" si="2"/>
        <v>4</v>
      </c>
    </row>
    <row r="51" spans="1:21" x14ac:dyDescent="0.2">
      <c r="A51">
        <v>9202022</v>
      </c>
      <c r="B51">
        <v>2000</v>
      </c>
      <c r="C51">
        <v>2</v>
      </c>
      <c r="D51" t="s">
        <v>9</v>
      </c>
      <c r="E51" t="s">
        <v>9</v>
      </c>
      <c r="F51" t="s">
        <v>38</v>
      </c>
      <c r="G51" t="s">
        <v>50</v>
      </c>
      <c r="H51">
        <f t="shared" si="15"/>
        <v>6.6666666666666671E-3</v>
      </c>
      <c r="I51">
        <f>H51*30</f>
        <v>0.2</v>
      </c>
      <c r="J51">
        <v>2</v>
      </c>
      <c r="K51" s="4">
        <f>1/P51</f>
        <v>6.6666666666666671E-3</v>
      </c>
      <c r="L51" s="4">
        <v>0</v>
      </c>
      <c r="M51" t="s">
        <v>33</v>
      </c>
      <c r="N51" t="s">
        <v>18</v>
      </c>
      <c r="O51" t="s">
        <v>40</v>
      </c>
      <c r="P51">
        <v>150</v>
      </c>
      <c r="Q51" s="6">
        <f t="shared" si="11"/>
        <v>-6.6666666666666671E-3</v>
      </c>
      <c r="R51">
        <f t="shared" si="3"/>
        <v>6.6666666666666671E-3</v>
      </c>
      <c r="S51">
        <f t="shared" si="4"/>
        <v>0</v>
      </c>
      <c r="T51">
        <f t="shared" si="1"/>
        <v>2</v>
      </c>
      <c r="U51">
        <f t="shared" si="2"/>
        <v>4</v>
      </c>
    </row>
    <row r="52" spans="1:21" x14ac:dyDescent="0.2">
      <c r="A52">
        <v>9212022</v>
      </c>
      <c r="B52">
        <v>600</v>
      </c>
      <c r="C52">
        <v>2</v>
      </c>
      <c r="D52" t="s">
        <v>9</v>
      </c>
      <c r="E52" t="s">
        <v>9</v>
      </c>
      <c r="F52" t="s">
        <v>34</v>
      </c>
      <c r="G52" t="s">
        <v>50</v>
      </c>
      <c r="H52">
        <f t="shared" si="15"/>
        <v>6.6666666666666671E-3</v>
      </c>
      <c r="I52">
        <f>H52*30</f>
        <v>0.2</v>
      </c>
      <c r="J52">
        <v>2</v>
      </c>
      <c r="K52" s="4">
        <f>5/P52</f>
        <v>3.3333333333333333E-2</v>
      </c>
      <c r="L52" s="4">
        <v>0</v>
      </c>
      <c r="M52" t="s">
        <v>33</v>
      </c>
      <c r="N52" t="s">
        <v>18</v>
      </c>
      <c r="O52" t="s">
        <v>40</v>
      </c>
      <c r="P52">
        <f>75*2</f>
        <v>150</v>
      </c>
      <c r="Q52" s="6">
        <f t="shared" si="11"/>
        <v>-3.3333333333333333E-2</v>
      </c>
      <c r="R52">
        <f t="shared" si="3"/>
        <v>3.3333333333333333E-2</v>
      </c>
      <c r="S52">
        <f t="shared" si="4"/>
        <v>0</v>
      </c>
      <c r="T52">
        <f t="shared" si="1"/>
        <v>2</v>
      </c>
      <c r="U52">
        <f t="shared" si="2"/>
        <v>4</v>
      </c>
    </row>
    <row r="53" spans="1:21" x14ac:dyDescent="0.2">
      <c r="A53">
        <v>9212022</v>
      </c>
      <c r="B53">
        <v>600</v>
      </c>
      <c r="C53">
        <v>0.1</v>
      </c>
      <c r="D53" t="s">
        <v>9</v>
      </c>
      <c r="E53" t="s">
        <v>9</v>
      </c>
      <c r="F53" t="s">
        <v>35</v>
      </c>
      <c r="G53" t="s">
        <v>50</v>
      </c>
      <c r="H53">
        <f t="shared" si="15"/>
        <v>0.02</v>
      </c>
      <c r="I53">
        <f>H53*70</f>
        <v>1.4000000000000001</v>
      </c>
      <c r="J53">
        <v>0.1</v>
      </c>
      <c r="K53" s="4">
        <f>5/P53</f>
        <v>0.1</v>
      </c>
      <c r="L53" s="4">
        <v>0</v>
      </c>
      <c r="M53" t="s">
        <v>33</v>
      </c>
      <c r="N53" t="s">
        <v>18</v>
      </c>
      <c r="O53" t="s">
        <v>40</v>
      </c>
      <c r="P53">
        <f>50</f>
        <v>50</v>
      </c>
      <c r="Q53" s="6">
        <f t="shared" si="11"/>
        <v>-0.1</v>
      </c>
      <c r="R53">
        <f t="shared" si="3"/>
        <v>0.1</v>
      </c>
      <c r="S53">
        <f t="shared" si="4"/>
        <v>0</v>
      </c>
      <c r="T53">
        <f t="shared" si="1"/>
        <v>0.1</v>
      </c>
      <c r="U53">
        <f t="shared" si="2"/>
        <v>0.2</v>
      </c>
    </row>
    <row r="54" spans="1:21" x14ac:dyDescent="0.2">
      <c r="A54">
        <v>9212022</v>
      </c>
      <c r="B54">
        <v>600</v>
      </c>
      <c r="C54">
        <v>5</v>
      </c>
      <c r="D54" t="s">
        <v>9</v>
      </c>
      <c r="E54" t="s">
        <v>9</v>
      </c>
      <c r="F54" t="s">
        <v>36</v>
      </c>
      <c r="G54" t="s">
        <v>50</v>
      </c>
      <c r="H54">
        <f t="shared" si="15"/>
        <v>3.3333333333333333E-2</v>
      </c>
      <c r="I54">
        <f>3*H54</f>
        <v>0.1</v>
      </c>
      <c r="J54">
        <v>5</v>
      </c>
      <c r="K54" s="4">
        <f>3/P54</f>
        <v>0.1</v>
      </c>
      <c r="L54" s="4">
        <v>0</v>
      </c>
      <c r="M54" t="s">
        <v>33</v>
      </c>
      <c r="N54" t="s">
        <v>18</v>
      </c>
      <c r="O54" t="s">
        <v>40</v>
      </c>
      <c r="P54">
        <f>30</f>
        <v>30</v>
      </c>
      <c r="Q54" s="6">
        <f t="shared" si="11"/>
        <v>-0.1</v>
      </c>
      <c r="R54">
        <f t="shared" si="3"/>
        <v>0.1</v>
      </c>
      <c r="S54">
        <f t="shared" si="4"/>
        <v>0</v>
      </c>
      <c r="T54">
        <f t="shared" si="1"/>
        <v>5</v>
      </c>
      <c r="U54">
        <f t="shared" si="2"/>
        <v>10</v>
      </c>
    </row>
    <row r="55" spans="1:21" x14ac:dyDescent="0.2">
      <c r="A55">
        <v>9212022</v>
      </c>
      <c r="B55">
        <v>600</v>
      </c>
      <c r="C55">
        <v>5</v>
      </c>
      <c r="D55" t="s">
        <v>9</v>
      </c>
      <c r="E55" t="s">
        <v>9</v>
      </c>
      <c r="F55" t="s">
        <v>37</v>
      </c>
      <c r="G55" t="s">
        <v>50</v>
      </c>
      <c r="H55">
        <f t="shared" si="15"/>
        <v>3.3333333333333333E-2</v>
      </c>
      <c r="I55">
        <f>H55*180</f>
        <v>6</v>
      </c>
      <c r="J55">
        <v>5</v>
      </c>
      <c r="K55" s="4">
        <f>3/P55</f>
        <v>0.1</v>
      </c>
      <c r="L55" s="4">
        <v>0</v>
      </c>
      <c r="M55" t="s">
        <v>39</v>
      </c>
      <c r="N55" t="s">
        <v>18</v>
      </c>
      <c r="O55" t="s">
        <v>40</v>
      </c>
      <c r="P55">
        <v>30</v>
      </c>
      <c r="Q55" s="6">
        <f t="shared" si="11"/>
        <v>-0.1</v>
      </c>
      <c r="R55">
        <f t="shared" si="3"/>
        <v>0</v>
      </c>
      <c r="S55">
        <f t="shared" si="4"/>
        <v>0.1</v>
      </c>
      <c r="T55">
        <f t="shared" si="1"/>
        <v>10</v>
      </c>
      <c r="U55">
        <f t="shared" si="2"/>
        <v>5</v>
      </c>
    </row>
    <row r="56" spans="1:21" x14ac:dyDescent="0.2">
      <c r="A56">
        <v>9212022</v>
      </c>
      <c r="B56">
        <v>600</v>
      </c>
      <c r="C56">
        <v>2</v>
      </c>
      <c r="D56" t="s">
        <v>9</v>
      </c>
      <c r="E56" t="s">
        <v>9</v>
      </c>
      <c r="F56" t="s">
        <v>38</v>
      </c>
      <c r="G56" t="s">
        <v>50</v>
      </c>
      <c r="H56">
        <f t="shared" si="15"/>
        <v>1</v>
      </c>
      <c r="I56">
        <f>H56*30</f>
        <v>30</v>
      </c>
      <c r="J56">
        <v>2</v>
      </c>
      <c r="K56" s="4">
        <f>1/P56</f>
        <v>1</v>
      </c>
      <c r="L56" s="4">
        <v>0</v>
      </c>
      <c r="M56" t="s">
        <v>33</v>
      </c>
      <c r="N56" t="s">
        <v>18</v>
      </c>
      <c r="O56" t="s">
        <v>40</v>
      </c>
      <c r="P56">
        <v>1</v>
      </c>
      <c r="Q56" s="6">
        <f t="shared" si="11"/>
        <v>-1</v>
      </c>
      <c r="R56">
        <f t="shared" si="3"/>
        <v>1</v>
      </c>
      <c r="S56">
        <f t="shared" si="4"/>
        <v>0</v>
      </c>
      <c r="T56">
        <f t="shared" si="1"/>
        <v>2</v>
      </c>
      <c r="U56">
        <f t="shared" si="2"/>
        <v>4</v>
      </c>
    </row>
    <row r="57" spans="1:21" x14ac:dyDescent="0.2">
      <c r="A57">
        <v>9212022</v>
      </c>
      <c r="B57">
        <v>730</v>
      </c>
      <c r="C57">
        <v>60</v>
      </c>
      <c r="D57" t="s">
        <v>9</v>
      </c>
      <c r="E57" t="s">
        <v>9</v>
      </c>
      <c r="F57" t="s">
        <v>10</v>
      </c>
      <c r="G57" t="s">
        <v>11</v>
      </c>
      <c r="H57">
        <v>0</v>
      </c>
      <c r="I57">
        <v>0</v>
      </c>
      <c r="J57">
        <v>0</v>
      </c>
      <c r="K57" s="4">
        <v>2.25</v>
      </c>
      <c r="L57" s="4">
        <v>0.15</v>
      </c>
      <c r="M57" t="s">
        <v>12</v>
      </c>
      <c r="N57" t="s">
        <v>18</v>
      </c>
      <c r="O57" t="s">
        <v>10</v>
      </c>
      <c r="P57">
        <v>1</v>
      </c>
      <c r="Q57" s="6">
        <f t="shared" si="11"/>
        <v>-2.1</v>
      </c>
      <c r="R57">
        <f t="shared" si="3"/>
        <v>0.15</v>
      </c>
      <c r="S57">
        <f t="shared" si="4"/>
        <v>2.25</v>
      </c>
      <c r="T57">
        <f t="shared" si="1"/>
        <v>60</v>
      </c>
      <c r="U57">
        <f t="shared" si="2"/>
        <v>60</v>
      </c>
    </row>
    <row r="58" spans="1:21" x14ac:dyDescent="0.2">
      <c r="A58">
        <v>9212022</v>
      </c>
      <c r="B58">
        <v>730</v>
      </c>
      <c r="C58">
        <v>60</v>
      </c>
      <c r="D58" t="s">
        <v>9</v>
      </c>
      <c r="E58" t="s">
        <v>9</v>
      </c>
      <c r="F58" t="s">
        <v>13</v>
      </c>
      <c r="G58" t="s">
        <v>16</v>
      </c>
      <c r="H58">
        <v>0</v>
      </c>
      <c r="I58">
        <v>0</v>
      </c>
      <c r="J58">
        <v>-20</v>
      </c>
      <c r="K58" s="4">
        <v>1.5625</v>
      </c>
      <c r="L58" s="4">
        <v>0.625</v>
      </c>
      <c r="M58" t="s">
        <v>12</v>
      </c>
      <c r="N58" t="s">
        <v>18</v>
      </c>
      <c r="O58" t="s">
        <v>17</v>
      </c>
      <c r="P58">
        <v>1</v>
      </c>
      <c r="Q58" s="6">
        <f t="shared" si="11"/>
        <v>-0.9375</v>
      </c>
      <c r="R58">
        <f t="shared" si="3"/>
        <v>0.625</v>
      </c>
      <c r="S58">
        <f t="shared" si="4"/>
        <v>1.5625</v>
      </c>
      <c r="T58">
        <f t="shared" si="1"/>
        <v>40</v>
      </c>
      <c r="U58">
        <f t="shared" si="2"/>
        <v>60</v>
      </c>
    </row>
    <row r="59" spans="1:21" x14ac:dyDescent="0.2">
      <c r="A59">
        <v>9212022</v>
      </c>
      <c r="B59">
        <v>730</v>
      </c>
      <c r="C59">
        <v>60</v>
      </c>
      <c r="D59" t="s">
        <v>9</v>
      </c>
      <c r="E59" t="s">
        <v>9</v>
      </c>
      <c r="F59" t="s">
        <v>14</v>
      </c>
      <c r="G59" t="s">
        <v>16</v>
      </c>
      <c r="H59">
        <v>0</v>
      </c>
      <c r="I59">
        <v>0</v>
      </c>
      <c r="J59">
        <v>-20</v>
      </c>
      <c r="K59" s="4">
        <v>1.25</v>
      </c>
      <c r="L59" s="4">
        <v>0.12</v>
      </c>
      <c r="M59" t="s">
        <v>12</v>
      </c>
      <c r="N59" t="s">
        <v>18</v>
      </c>
      <c r="O59" t="s">
        <v>17</v>
      </c>
      <c r="P59">
        <v>1</v>
      </c>
      <c r="Q59" s="6">
        <f t="shared" si="11"/>
        <v>-1.1299999999999999</v>
      </c>
      <c r="R59">
        <f t="shared" si="3"/>
        <v>0.12</v>
      </c>
      <c r="S59">
        <f t="shared" si="4"/>
        <v>1.25</v>
      </c>
      <c r="T59">
        <f t="shared" si="1"/>
        <v>40</v>
      </c>
      <c r="U59">
        <f t="shared" si="2"/>
        <v>60</v>
      </c>
    </row>
    <row r="60" spans="1:21" x14ac:dyDescent="0.2">
      <c r="A60">
        <v>9212022</v>
      </c>
      <c r="B60">
        <v>730</v>
      </c>
      <c r="C60">
        <v>60</v>
      </c>
      <c r="D60" t="s">
        <v>9</v>
      </c>
      <c r="E60" t="s">
        <v>9</v>
      </c>
      <c r="F60" t="s">
        <v>15</v>
      </c>
      <c r="G60" t="s">
        <v>16</v>
      </c>
      <c r="H60">
        <v>0</v>
      </c>
      <c r="I60">
        <v>0</v>
      </c>
      <c r="J60">
        <v>-20</v>
      </c>
      <c r="K60" s="4">
        <v>1.75</v>
      </c>
      <c r="L60" s="4">
        <v>0.12</v>
      </c>
      <c r="M60" t="s">
        <v>12</v>
      </c>
      <c r="N60" t="s">
        <v>18</v>
      </c>
      <c r="O60" t="s">
        <v>17</v>
      </c>
      <c r="P60">
        <v>1</v>
      </c>
      <c r="Q60" s="6">
        <f t="shared" si="11"/>
        <v>-1.63</v>
      </c>
      <c r="R60">
        <f t="shared" si="3"/>
        <v>0.12</v>
      </c>
      <c r="S60">
        <f t="shared" si="4"/>
        <v>1.75</v>
      </c>
      <c r="T60">
        <f t="shared" si="1"/>
        <v>40</v>
      </c>
      <c r="U60">
        <f t="shared" si="2"/>
        <v>60</v>
      </c>
    </row>
    <row r="61" spans="1:21" x14ac:dyDescent="0.2">
      <c r="A61">
        <v>9212022</v>
      </c>
      <c r="B61">
        <v>730</v>
      </c>
      <c r="C61">
        <v>20</v>
      </c>
      <c r="D61" t="s">
        <v>31</v>
      </c>
      <c r="E61" t="s">
        <v>9</v>
      </c>
      <c r="F61" t="s">
        <v>30</v>
      </c>
      <c r="G61" t="s">
        <v>19</v>
      </c>
      <c r="H61">
        <v>3</v>
      </c>
      <c r="I61" s="2">
        <f>0.25*H61</f>
        <v>0.75</v>
      </c>
      <c r="J61" s="2">
        <v>-5</v>
      </c>
      <c r="K61" s="4">
        <v>0</v>
      </c>
      <c r="L61" s="4">
        <v>0</v>
      </c>
      <c r="M61" s="2" t="s">
        <v>20</v>
      </c>
      <c r="N61" t="s">
        <v>18</v>
      </c>
      <c r="O61" t="s">
        <v>21</v>
      </c>
      <c r="P61">
        <v>1</v>
      </c>
      <c r="Q61" s="6">
        <f t="shared" si="11"/>
        <v>0</v>
      </c>
      <c r="R61">
        <f t="shared" si="3"/>
        <v>0</v>
      </c>
      <c r="S61">
        <f t="shared" si="4"/>
        <v>0</v>
      </c>
      <c r="T61">
        <f t="shared" si="1"/>
        <v>15</v>
      </c>
      <c r="U61">
        <f t="shared" si="2"/>
        <v>20</v>
      </c>
    </row>
    <row r="62" spans="1:21" x14ac:dyDescent="0.2">
      <c r="A62">
        <v>9212022</v>
      </c>
      <c r="B62">
        <v>1200</v>
      </c>
      <c r="C62">
        <v>60</v>
      </c>
      <c r="D62" t="s">
        <v>22</v>
      </c>
      <c r="E62" t="s">
        <v>9</v>
      </c>
      <c r="F62" t="s">
        <v>41</v>
      </c>
      <c r="G62" t="s">
        <v>16</v>
      </c>
      <c r="H62">
        <v>1</v>
      </c>
      <c r="I62">
        <v>20</v>
      </c>
      <c r="J62">
        <v>-45</v>
      </c>
      <c r="K62" s="4">
        <v>6.25</v>
      </c>
      <c r="L62" s="4">
        <v>0.5</v>
      </c>
      <c r="M62" t="s">
        <v>33</v>
      </c>
      <c r="N62" t="s">
        <v>18</v>
      </c>
      <c r="O62" t="s">
        <v>23</v>
      </c>
      <c r="P62">
        <v>1</v>
      </c>
      <c r="Q62" s="6">
        <f t="shared" si="11"/>
        <v>-5.75</v>
      </c>
      <c r="R62">
        <f t="shared" si="3"/>
        <v>6.25</v>
      </c>
      <c r="S62">
        <f t="shared" si="4"/>
        <v>0.5</v>
      </c>
      <c r="T62">
        <f t="shared" si="1"/>
        <v>60</v>
      </c>
      <c r="U62">
        <f t="shared" si="2"/>
        <v>15</v>
      </c>
    </row>
    <row r="63" spans="1:21" x14ac:dyDescent="0.2">
      <c r="A63">
        <v>9212022</v>
      </c>
      <c r="B63">
        <v>1200</v>
      </c>
      <c r="C63">
        <v>20</v>
      </c>
      <c r="D63" t="s">
        <v>31</v>
      </c>
      <c r="E63" t="s">
        <v>9</v>
      </c>
      <c r="F63" t="s">
        <v>30</v>
      </c>
      <c r="G63" t="s">
        <v>19</v>
      </c>
      <c r="H63">
        <v>1</v>
      </c>
      <c r="I63" s="2">
        <f>H63*0.25</f>
        <v>0.25</v>
      </c>
      <c r="J63">
        <v>-5</v>
      </c>
      <c r="K63" s="4">
        <v>0</v>
      </c>
      <c r="L63" s="4">
        <v>0</v>
      </c>
      <c r="M63" s="2" t="s">
        <v>20</v>
      </c>
      <c r="N63" t="s">
        <v>18</v>
      </c>
      <c r="O63" t="s">
        <v>83</v>
      </c>
      <c r="P63">
        <v>1</v>
      </c>
      <c r="Q63" s="6">
        <f t="shared" si="11"/>
        <v>0</v>
      </c>
      <c r="R63">
        <f t="shared" si="3"/>
        <v>0</v>
      </c>
      <c r="S63">
        <f t="shared" si="4"/>
        <v>0</v>
      </c>
      <c r="T63">
        <f t="shared" si="1"/>
        <v>15</v>
      </c>
      <c r="U63">
        <f t="shared" si="2"/>
        <v>20</v>
      </c>
    </row>
    <row r="64" spans="1:21" x14ac:dyDescent="0.2">
      <c r="A64">
        <v>9212022</v>
      </c>
      <c r="B64">
        <v>1930</v>
      </c>
      <c r="C64">
        <v>60</v>
      </c>
      <c r="D64" t="s">
        <v>9</v>
      </c>
      <c r="E64" t="s">
        <v>9</v>
      </c>
      <c r="F64" t="s">
        <v>27</v>
      </c>
      <c r="G64" t="s">
        <v>26</v>
      </c>
      <c r="H64">
        <f>1/4</f>
        <v>0.25</v>
      </c>
      <c r="I64">
        <f>20*H64</f>
        <v>5</v>
      </c>
      <c r="J64">
        <f t="shared" ref="J64:J67" si="16">20/4/4</f>
        <v>1.25</v>
      </c>
      <c r="K64" s="4">
        <f>1.84/4/2</f>
        <v>0.23</v>
      </c>
      <c r="L64" s="4">
        <f t="shared" ref="L64:L67" si="17">12/4</f>
        <v>3</v>
      </c>
      <c r="M64" s="2" t="s">
        <v>21</v>
      </c>
      <c r="N64" t="s">
        <v>18</v>
      </c>
      <c r="O64" t="s">
        <v>81</v>
      </c>
      <c r="P64">
        <v>1</v>
      </c>
      <c r="Q64" s="6">
        <f t="shared" si="11"/>
        <v>2.77</v>
      </c>
      <c r="R64">
        <f t="shared" si="3"/>
        <v>3</v>
      </c>
      <c r="S64">
        <f t="shared" si="4"/>
        <v>0.23</v>
      </c>
      <c r="T64">
        <f t="shared" si="1"/>
        <v>61.25</v>
      </c>
      <c r="U64">
        <f t="shared" si="2"/>
        <v>60</v>
      </c>
    </row>
    <row r="65" spans="1:21" x14ac:dyDescent="0.2">
      <c r="A65">
        <v>9212022</v>
      </c>
      <c r="B65">
        <v>1930</v>
      </c>
      <c r="C65">
        <v>60</v>
      </c>
      <c r="D65" t="s">
        <v>9</v>
      </c>
      <c r="E65" t="s">
        <v>9</v>
      </c>
      <c r="F65" t="s">
        <v>28</v>
      </c>
      <c r="G65" t="s">
        <v>26</v>
      </c>
      <c r="H65">
        <f t="shared" ref="H65:H67" si="18">1/4</f>
        <v>0.25</v>
      </c>
      <c r="I65">
        <f>20*H65</f>
        <v>5</v>
      </c>
      <c r="J65">
        <f t="shared" si="16"/>
        <v>1.25</v>
      </c>
      <c r="K65" s="4">
        <f>1.84/4/2</f>
        <v>0.23</v>
      </c>
      <c r="L65" s="4">
        <f t="shared" si="17"/>
        <v>3</v>
      </c>
      <c r="M65" t="s">
        <v>33</v>
      </c>
      <c r="N65" t="s">
        <v>18</v>
      </c>
      <c r="O65" t="s">
        <v>82</v>
      </c>
      <c r="P65">
        <v>1</v>
      </c>
      <c r="Q65" s="6">
        <f t="shared" si="11"/>
        <v>2.77</v>
      </c>
      <c r="R65">
        <f t="shared" si="3"/>
        <v>0.23</v>
      </c>
      <c r="S65">
        <f t="shared" si="4"/>
        <v>3</v>
      </c>
      <c r="T65">
        <f t="shared" si="1"/>
        <v>60</v>
      </c>
      <c r="U65">
        <f t="shared" si="2"/>
        <v>61.25</v>
      </c>
    </row>
    <row r="66" spans="1:21" x14ac:dyDescent="0.2">
      <c r="A66">
        <v>9212022</v>
      </c>
      <c r="B66">
        <v>1930</v>
      </c>
      <c r="C66">
        <v>60</v>
      </c>
      <c r="D66" t="s">
        <v>9</v>
      </c>
      <c r="E66" t="s">
        <v>9</v>
      </c>
      <c r="F66" t="s">
        <v>24</v>
      </c>
      <c r="G66" t="s">
        <v>26</v>
      </c>
      <c r="H66">
        <f t="shared" si="18"/>
        <v>0.25</v>
      </c>
      <c r="I66">
        <f>H66*70</f>
        <v>17.5</v>
      </c>
      <c r="J66">
        <f t="shared" si="16"/>
        <v>1.25</v>
      </c>
      <c r="K66" s="4">
        <f>1.48/4</f>
        <v>0.37</v>
      </c>
      <c r="L66" s="4">
        <f t="shared" si="17"/>
        <v>3</v>
      </c>
      <c r="M66" t="s">
        <v>32</v>
      </c>
      <c r="N66" t="s">
        <v>18</v>
      </c>
      <c r="O66" t="s">
        <v>84</v>
      </c>
      <c r="P66">
        <v>1</v>
      </c>
      <c r="Q66" s="6">
        <f t="shared" ref="Q66:Q97" si="19">L66-K66</f>
        <v>2.63</v>
      </c>
      <c r="R66">
        <f t="shared" ref="R66:R129" si="20">IF(M66="trash",K66,L66)</f>
        <v>3</v>
      </c>
      <c r="S66">
        <f t="shared" ref="S66:S129" si="21">IF(M66&lt;&gt;"trash",K66,L66)</f>
        <v>0.37</v>
      </c>
      <c r="T66">
        <f t="shared" ref="T66:T129" si="22">IF(M66="trash",C66,C66+J66)</f>
        <v>61.25</v>
      </c>
      <c r="U66">
        <f t="shared" ref="U66:U129" si="23">IF(M66&lt;&gt;"trash",C66,C66+J66)</f>
        <v>60</v>
      </c>
    </row>
    <row r="67" spans="1:21" x14ac:dyDescent="0.2">
      <c r="A67">
        <v>9212022</v>
      </c>
      <c r="B67">
        <v>1930</v>
      </c>
      <c r="C67">
        <v>60</v>
      </c>
      <c r="D67" t="s">
        <v>9</v>
      </c>
      <c r="E67" t="s">
        <v>9</v>
      </c>
      <c r="F67" t="s">
        <v>25</v>
      </c>
      <c r="G67" t="s">
        <v>26</v>
      </c>
      <c r="H67">
        <f t="shared" si="18"/>
        <v>0.25</v>
      </c>
      <c r="I67">
        <f>H67*70</f>
        <v>17.5</v>
      </c>
      <c r="J67">
        <f t="shared" si="16"/>
        <v>1.25</v>
      </c>
      <c r="K67" s="4">
        <f>0.76/4</f>
        <v>0.19</v>
      </c>
      <c r="L67" s="4">
        <f t="shared" si="17"/>
        <v>3</v>
      </c>
      <c r="M67" t="s">
        <v>32</v>
      </c>
      <c r="N67" t="s">
        <v>18</v>
      </c>
      <c r="O67" t="s">
        <v>84</v>
      </c>
      <c r="P67">
        <v>1</v>
      </c>
      <c r="Q67" s="6">
        <f t="shared" si="19"/>
        <v>2.81</v>
      </c>
      <c r="R67">
        <f t="shared" si="20"/>
        <v>3</v>
      </c>
      <c r="S67">
        <f t="shared" si="21"/>
        <v>0.19</v>
      </c>
      <c r="T67">
        <f t="shared" si="22"/>
        <v>61.25</v>
      </c>
      <c r="U67">
        <f t="shared" si="23"/>
        <v>60</v>
      </c>
    </row>
    <row r="68" spans="1:21" x14ac:dyDescent="0.2">
      <c r="A68">
        <v>9212022</v>
      </c>
      <c r="B68">
        <v>2000</v>
      </c>
      <c r="C68">
        <v>2</v>
      </c>
      <c r="D68" t="s">
        <v>9</v>
      </c>
      <c r="E68" t="s">
        <v>9</v>
      </c>
      <c r="F68" t="s">
        <v>34</v>
      </c>
      <c r="G68" t="s">
        <v>50</v>
      </c>
      <c r="H68">
        <f t="shared" ref="H68:H74" si="24">1/P68</f>
        <v>6.6666666666666671E-3</v>
      </c>
      <c r="I68">
        <f>H68*30</f>
        <v>0.2</v>
      </c>
      <c r="J68">
        <v>2</v>
      </c>
      <c r="K68" s="4">
        <f>5/P68</f>
        <v>3.3333333333333333E-2</v>
      </c>
      <c r="L68" s="4">
        <v>0</v>
      </c>
      <c r="M68" t="s">
        <v>33</v>
      </c>
      <c r="N68" t="s">
        <v>18</v>
      </c>
      <c r="O68" t="s">
        <v>40</v>
      </c>
      <c r="P68">
        <f>75*2</f>
        <v>150</v>
      </c>
      <c r="Q68" s="6">
        <f t="shared" si="19"/>
        <v>-3.3333333333333333E-2</v>
      </c>
      <c r="R68">
        <f t="shared" si="20"/>
        <v>3.3333333333333333E-2</v>
      </c>
      <c r="S68">
        <f t="shared" si="21"/>
        <v>0</v>
      </c>
      <c r="T68">
        <f t="shared" si="22"/>
        <v>2</v>
      </c>
      <c r="U68">
        <f t="shared" si="23"/>
        <v>4</v>
      </c>
    </row>
    <row r="69" spans="1:21" x14ac:dyDescent="0.2">
      <c r="A69">
        <v>9212022</v>
      </c>
      <c r="B69">
        <v>2000</v>
      </c>
      <c r="C69">
        <v>2</v>
      </c>
      <c r="D69" t="s">
        <v>9</v>
      </c>
      <c r="E69" t="s">
        <v>9</v>
      </c>
      <c r="F69" t="s">
        <v>38</v>
      </c>
      <c r="G69" t="s">
        <v>50</v>
      </c>
      <c r="H69">
        <f t="shared" si="24"/>
        <v>6.6666666666666671E-3</v>
      </c>
      <c r="I69">
        <f>H69*30</f>
        <v>0.2</v>
      </c>
      <c r="J69">
        <v>2</v>
      </c>
      <c r="K69" s="4">
        <f>1/P69</f>
        <v>6.6666666666666671E-3</v>
      </c>
      <c r="L69" s="4">
        <v>0</v>
      </c>
      <c r="M69" t="s">
        <v>33</v>
      </c>
      <c r="N69" t="s">
        <v>18</v>
      </c>
      <c r="O69" t="s">
        <v>40</v>
      </c>
      <c r="P69">
        <v>150</v>
      </c>
      <c r="Q69" s="6">
        <f t="shared" si="19"/>
        <v>-6.6666666666666671E-3</v>
      </c>
      <c r="R69">
        <f t="shared" si="20"/>
        <v>6.6666666666666671E-3</v>
      </c>
      <c r="S69">
        <f t="shared" si="21"/>
        <v>0</v>
      </c>
      <c r="T69">
        <f t="shared" si="22"/>
        <v>2</v>
      </c>
      <c r="U69">
        <f t="shared" si="23"/>
        <v>4</v>
      </c>
    </row>
    <row r="70" spans="1:21" x14ac:dyDescent="0.2">
      <c r="A70">
        <v>9222022</v>
      </c>
      <c r="B70">
        <v>600</v>
      </c>
      <c r="C70">
        <v>2</v>
      </c>
      <c r="D70" t="s">
        <v>9</v>
      </c>
      <c r="E70" t="s">
        <v>9</v>
      </c>
      <c r="F70" t="s">
        <v>34</v>
      </c>
      <c r="G70" t="s">
        <v>50</v>
      </c>
      <c r="H70">
        <f t="shared" si="24"/>
        <v>6.6666666666666671E-3</v>
      </c>
      <c r="I70">
        <f>H70*30</f>
        <v>0.2</v>
      </c>
      <c r="J70">
        <v>2</v>
      </c>
      <c r="K70" s="4">
        <f>5/P70</f>
        <v>3.3333333333333333E-2</v>
      </c>
      <c r="L70" s="4">
        <v>0</v>
      </c>
      <c r="M70" t="s">
        <v>33</v>
      </c>
      <c r="N70" t="s">
        <v>18</v>
      </c>
      <c r="O70" t="s">
        <v>40</v>
      </c>
      <c r="P70">
        <f>75*2</f>
        <v>150</v>
      </c>
      <c r="Q70" s="6">
        <f t="shared" si="19"/>
        <v>-3.3333333333333333E-2</v>
      </c>
      <c r="R70">
        <f t="shared" si="20"/>
        <v>3.3333333333333333E-2</v>
      </c>
      <c r="S70">
        <f t="shared" si="21"/>
        <v>0</v>
      </c>
      <c r="T70">
        <f t="shared" si="22"/>
        <v>2</v>
      </c>
      <c r="U70">
        <f t="shared" si="23"/>
        <v>4</v>
      </c>
    </row>
    <row r="71" spans="1:21" x14ac:dyDescent="0.2">
      <c r="A71">
        <v>9222022</v>
      </c>
      <c r="B71">
        <v>600</v>
      </c>
      <c r="C71">
        <v>0.1</v>
      </c>
      <c r="D71" t="s">
        <v>9</v>
      </c>
      <c r="E71" t="s">
        <v>9</v>
      </c>
      <c r="F71" t="s">
        <v>35</v>
      </c>
      <c r="G71" t="s">
        <v>50</v>
      </c>
      <c r="H71">
        <f t="shared" si="24"/>
        <v>0.02</v>
      </c>
      <c r="I71">
        <f>H71*70</f>
        <v>1.4000000000000001</v>
      </c>
      <c r="J71">
        <v>0.1</v>
      </c>
      <c r="K71" s="4">
        <f>5/P71</f>
        <v>0.1</v>
      </c>
      <c r="L71" s="4">
        <v>0</v>
      </c>
      <c r="M71" t="s">
        <v>33</v>
      </c>
      <c r="N71" t="s">
        <v>18</v>
      </c>
      <c r="O71" t="s">
        <v>40</v>
      </c>
      <c r="P71">
        <f>50</f>
        <v>50</v>
      </c>
      <c r="Q71" s="6">
        <f t="shared" si="19"/>
        <v>-0.1</v>
      </c>
      <c r="R71">
        <f t="shared" si="20"/>
        <v>0.1</v>
      </c>
      <c r="S71">
        <f t="shared" si="21"/>
        <v>0</v>
      </c>
      <c r="T71">
        <f t="shared" si="22"/>
        <v>0.1</v>
      </c>
      <c r="U71">
        <f t="shared" si="23"/>
        <v>0.2</v>
      </c>
    </row>
    <row r="72" spans="1:21" x14ac:dyDescent="0.2">
      <c r="A72">
        <v>9222022</v>
      </c>
      <c r="B72">
        <v>600</v>
      </c>
      <c r="C72">
        <v>5</v>
      </c>
      <c r="D72" t="s">
        <v>9</v>
      </c>
      <c r="E72" t="s">
        <v>9</v>
      </c>
      <c r="F72" t="s">
        <v>36</v>
      </c>
      <c r="G72" t="s">
        <v>50</v>
      </c>
      <c r="H72">
        <f t="shared" si="24"/>
        <v>3.3333333333333333E-2</v>
      </c>
      <c r="I72">
        <f>3*H72</f>
        <v>0.1</v>
      </c>
      <c r="J72">
        <v>5</v>
      </c>
      <c r="K72" s="4">
        <f>3/P72</f>
        <v>0.1</v>
      </c>
      <c r="L72" s="4">
        <v>0</v>
      </c>
      <c r="M72" t="s">
        <v>33</v>
      </c>
      <c r="N72" t="s">
        <v>18</v>
      </c>
      <c r="O72" t="s">
        <v>40</v>
      </c>
      <c r="P72">
        <f>30</f>
        <v>30</v>
      </c>
      <c r="Q72" s="6">
        <f t="shared" si="19"/>
        <v>-0.1</v>
      </c>
      <c r="R72">
        <f t="shared" si="20"/>
        <v>0.1</v>
      </c>
      <c r="S72">
        <f t="shared" si="21"/>
        <v>0</v>
      </c>
      <c r="T72">
        <f t="shared" si="22"/>
        <v>5</v>
      </c>
      <c r="U72">
        <f t="shared" si="23"/>
        <v>10</v>
      </c>
    </row>
    <row r="73" spans="1:21" x14ac:dyDescent="0.2">
      <c r="A73">
        <v>9222022</v>
      </c>
      <c r="B73">
        <v>600</v>
      </c>
      <c r="C73">
        <v>5</v>
      </c>
      <c r="D73" t="s">
        <v>9</v>
      </c>
      <c r="E73" t="s">
        <v>9</v>
      </c>
      <c r="F73" t="s">
        <v>37</v>
      </c>
      <c r="G73" t="s">
        <v>50</v>
      </c>
      <c r="H73">
        <f t="shared" si="24"/>
        <v>3.3333333333333333E-2</v>
      </c>
      <c r="I73">
        <f>H73*180</f>
        <v>6</v>
      </c>
      <c r="J73">
        <v>5</v>
      </c>
      <c r="K73" s="4">
        <f>3/P73</f>
        <v>0.1</v>
      </c>
      <c r="L73" s="4">
        <v>0</v>
      </c>
      <c r="M73" t="s">
        <v>39</v>
      </c>
      <c r="N73" t="s">
        <v>18</v>
      </c>
      <c r="O73" t="s">
        <v>40</v>
      </c>
      <c r="P73">
        <v>30</v>
      </c>
      <c r="Q73" s="6">
        <f t="shared" si="19"/>
        <v>-0.1</v>
      </c>
      <c r="R73">
        <f t="shared" si="20"/>
        <v>0</v>
      </c>
      <c r="S73">
        <f t="shared" si="21"/>
        <v>0.1</v>
      </c>
      <c r="T73">
        <f t="shared" si="22"/>
        <v>10</v>
      </c>
      <c r="U73">
        <f t="shared" si="23"/>
        <v>5</v>
      </c>
    </row>
    <row r="74" spans="1:21" x14ac:dyDescent="0.2">
      <c r="A74">
        <v>9222022</v>
      </c>
      <c r="B74">
        <v>600</v>
      </c>
      <c r="C74">
        <v>2</v>
      </c>
      <c r="D74" t="s">
        <v>9</v>
      </c>
      <c r="E74" t="s">
        <v>9</v>
      </c>
      <c r="F74" t="s">
        <v>38</v>
      </c>
      <c r="G74" t="s">
        <v>50</v>
      </c>
      <c r="H74">
        <f t="shared" si="24"/>
        <v>6.6666666666666671E-3</v>
      </c>
      <c r="I74">
        <f>H74*30</f>
        <v>0.2</v>
      </c>
      <c r="J74">
        <v>2</v>
      </c>
      <c r="K74" s="4">
        <f>1/P74</f>
        <v>6.6666666666666671E-3</v>
      </c>
      <c r="L74" s="4">
        <v>0</v>
      </c>
      <c r="M74" t="s">
        <v>33</v>
      </c>
      <c r="N74" t="s">
        <v>18</v>
      </c>
      <c r="O74" t="s">
        <v>40</v>
      </c>
      <c r="P74">
        <v>150</v>
      </c>
      <c r="Q74" s="6">
        <f t="shared" si="19"/>
        <v>-6.6666666666666671E-3</v>
      </c>
      <c r="R74">
        <f t="shared" si="20"/>
        <v>6.6666666666666671E-3</v>
      </c>
      <c r="S74">
        <f t="shared" si="21"/>
        <v>0</v>
      </c>
      <c r="T74">
        <f t="shared" si="22"/>
        <v>2</v>
      </c>
      <c r="U74">
        <f t="shared" si="23"/>
        <v>4</v>
      </c>
    </row>
    <row r="75" spans="1:21" x14ac:dyDescent="0.2">
      <c r="A75">
        <v>9222022</v>
      </c>
      <c r="B75">
        <v>730</v>
      </c>
      <c r="C75">
        <v>60</v>
      </c>
      <c r="D75" t="s">
        <v>9</v>
      </c>
      <c r="E75" t="s">
        <v>9</v>
      </c>
      <c r="F75" t="s">
        <v>13</v>
      </c>
      <c r="G75" t="s">
        <v>16</v>
      </c>
      <c r="H75">
        <v>0</v>
      </c>
      <c r="I75">
        <v>0</v>
      </c>
      <c r="J75">
        <v>-20</v>
      </c>
      <c r="K75" s="4">
        <v>1.5625</v>
      </c>
      <c r="L75" s="4">
        <v>0.625</v>
      </c>
      <c r="M75" t="s">
        <v>12</v>
      </c>
      <c r="N75" t="s">
        <v>18</v>
      </c>
      <c r="O75" t="s">
        <v>17</v>
      </c>
      <c r="P75">
        <v>1</v>
      </c>
      <c r="Q75" s="6">
        <f t="shared" si="19"/>
        <v>-0.9375</v>
      </c>
      <c r="R75">
        <f t="shared" si="20"/>
        <v>0.625</v>
      </c>
      <c r="S75">
        <f t="shared" si="21"/>
        <v>1.5625</v>
      </c>
      <c r="T75">
        <f t="shared" si="22"/>
        <v>40</v>
      </c>
      <c r="U75">
        <f t="shared" si="23"/>
        <v>60</v>
      </c>
    </row>
    <row r="76" spans="1:21" x14ac:dyDescent="0.2">
      <c r="A76">
        <v>9222022</v>
      </c>
      <c r="B76">
        <v>730</v>
      </c>
      <c r="C76">
        <v>60</v>
      </c>
      <c r="D76" t="s">
        <v>9</v>
      </c>
      <c r="E76" t="s">
        <v>9</v>
      </c>
      <c r="F76" t="s">
        <v>14</v>
      </c>
      <c r="G76" t="s">
        <v>16</v>
      </c>
      <c r="H76">
        <v>0</v>
      </c>
      <c r="I76">
        <v>0</v>
      </c>
      <c r="J76">
        <v>-20</v>
      </c>
      <c r="K76" s="4">
        <v>1.25</v>
      </c>
      <c r="L76" s="4">
        <v>0.12</v>
      </c>
      <c r="M76" t="s">
        <v>12</v>
      </c>
      <c r="N76" t="s">
        <v>18</v>
      </c>
      <c r="O76" t="s">
        <v>17</v>
      </c>
      <c r="P76">
        <v>1</v>
      </c>
      <c r="Q76" s="6">
        <f t="shared" si="19"/>
        <v>-1.1299999999999999</v>
      </c>
      <c r="R76">
        <f t="shared" si="20"/>
        <v>0.12</v>
      </c>
      <c r="S76">
        <f t="shared" si="21"/>
        <v>1.25</v>
      </c>
      <c r="T76">
        <f t="shared" si="22"/>
        <v>40</v>
      </c>
      <c r="U76">
        <f t="shared" si="23"/>
        <v>60</v>
      </c>
    </row>
    <row r="77" spans="1:21" x14ac:dyDescent="0.2">
      <c r="A77">
        <v>9222022</v>
      </c>
      <c r="B77">
        <v>730</v>
      </c>
      <c r="C77">
        <v>60</v>
      </c>
      <c r="D77" t="s">
        <v>9</v>
      </c>
      <c r="E77" t="s">
        <v>9</v>
      </c>
      <c r="F77" t="s">
        <v>15</v>
      </c>
      <c r="G77" t="s">
        <v>16</v>
      </c>
      <c r="H77">
        <v>0</v>
      </c>
      <c r="I77">
        <v>0</v>
      </c>
      <c r="J77">
        <v>-20</v>
      </c>
      <c r="K77" s="4">
        <v>1.75</v>
      </c>
      <c r="L77" s="4">
        <v>0.12</v>
      </c>
      <c r="M77" t="s">
        <v>12</v>
      </c>
      <c r="N77" t="s">
        <v>18</v>
      </c>
      <c r="O77" t="s">
        <v>17</v>
      </c>
      <c r="P77">
        <v>1</v>
      </c>
      <c r="Q77" s="6">
        <f t="shared" si="19"/>
        <v>-1.63</v>
      </c>
      <c r="R77">
        <f t="shared" si="20"/>
        <v>0.12</v>
      </c>
      <c r="S77">
        <f t="shared" si="21"/>
        <v>1.75</v>
      </c>
      <c r="T77">
        <f t="shared" si="22"/>
        <v>40</v>
      </c>
      <c r="U77">
        <f t="shared" si="23"/>
        <v>60</v>
      </c>
    </row>
    <row r="78" spans="1:21" x14ac:dyDescent="0.2">
      <c r="A78">
        <v>9222022</v>
      </c>
      <c r="B78">
        <v>730</v>
      </c>
      <c r="C78">
        <v>20</v>
      </c>
      <c r="D78" t="s">
        <v>31</v>
      </c>
      <c r="E78" t="s">
        <v>9</v>
      </c>
      <c r="F78" t="s">
        <v>30</v>
      </c>
      <c r="G78" t="s">
        <v>19</v>
      </c>
      <c r="H78">
        <v>3</v>
      </c>
      <c r="I78" s="2">
        <f>0.25*H78</f>
        <v>0.75</v>
      </c>
      <c r="J78">
        <v>-5</v>
      </c>
      <c r="K78" s="4">
        <v>0</v>
      </c>
      <c r="L78" s="4">
        <v>0</v>
      </c>
      <c r="M78" s="2" t="s">
        <v>20</v>
      </c>
      <c r="N78" t="s">
        <v>18</v>
      </c>
      <c r="O78" t="s">
        <v>21</v>
      </c>
      <c r="P78">
        <v>1</v>
      </c>
      <c r="Q78" s="6">
        <f t="shared" si="19"/>
        <v>0</v>
      </c>
      <c r="R78">
        <f t="shared" si="20"/>
        <v>0</v>
      </c>
      <c r="S78">
        <f t="shared" si="21"/>
        <v>0</v>
      </c>
      <c r="T78">
        <f t="shared" si="22"/>
        <v>15</v>
      </c>
      <c r="U78">
        <f t="shared" si="23"/>
        <v>20</v>
      </c>
    </row>
    <row r="79" spans="1:21" x14ac:dyDescent="0.2">
      <c r="A79">
        <v>9222022</v>
      </c>
      <c r="B79">
        <v>1000</v>
      </c>
      <c r="C79">
        <v>30</v>
      </c>
      <c r="D79" t="s">
        <v>10</v>
      </c>
      <c r="E79" t="s">
        <v>9</v>
      </c>
      <c r="F79" t="s">
        <v>60</v>
      </c>
      <c r="G79" t="s">
        <v>11</v>
      </c>
      <c r="H79">
        <v>1</v>
      </c>
      <c r="I79" s="2">
        <v>45</v>
      </c>
      <c r="J79" s="2">
        <v>0</v>
      </c>
      <c r="K79" s="5">
        <v>3</v>
      </c>
      <c r="L79" s="5">
        <v>0.15</v>
      </c>
      <c r="M79" s="2" t="s">
        <v>33</v>
      </c>
      <c r="N79" t="s">
        <v>18</v>
      </c>
      <c r="O79" t="s">
        <v>54</v>
      </c>
      <c r="P79">
        <v>1</v>
      </c>
      <c r="Q79" s="6">
        <f t="shared" si="19"/>
        <v>-2.85</v>
      </c>
      <c r="R79">
        <f t="shared" si="20"/>
        <v>3</v>
      </c>
      <c r="S79">
        <f t="shared" si="21"/>
        <v>0.15</v>
      </c>
      <c r="T79">
        <f t="shared" si="22"/>
        <v>30</v>
      </c>
      <c r="U79">
        <f t="shared" si="23"/>
        <v>30</v>
      </c>
    </row>
    <row r="80" spans="1:21" x14ac:dyDescent="0.2">
      <c r="A80">
        <v>9222022</v>
      </c>
      <c r="B80">
        <v>1200</v>
      </c>
      <c r="C80">
        <v>60</v>
      </c>
      <c r="D80" t="s">
        <v>9</v>
      </c>
      <c r="E80" t="s">
        <v>9</v>
      </c>
      <c r="F80" t="s">
        <v>22</v>
      </c>
      <c r="G80" t="s">
        <v>16</v>
      </c>
      <c r="H80">
        <v>0</v>
      </c>
      <c r="I80">
        <v>0</v>
      </c>
      <c r="J80">
        <v>-45</v>
      </c>
      <c r="K80" s="4">
        <v>6.25</v>
      </c>
      <c r="L80" s="4">
        <v>0.5</v>
      </c>
      <c r="M80" t="s">
        <v>12</v>
      </c>
      <c r="N80" t="s">
        <v>18</v>
      </c>
      <c r="O80" t="s">
        <v>23</v>
      </c>
      <c r="P80">
        <v>1</v>
      </c>
      <c r="Q80" s="6">
        <f t="shared" si="19"/>
        <v>-5.75</v>
      </c>
      <c r="R80">
        <f t="shared" si="20"/>
        <v>0.5</v>
      </c>
      <c r="S80">
        <f t="shared" si="21"/>
        <v>6.25</v>
      </c>
      <c r="T80">
        <f t="shared" si="22"/>
        <v>15</v>
      </c>
      <c r="U80">
        <f t="shared" si="23"/>
        <v>60</v>
      </c>
    </row>
    <row r="81" spans="1:21" x14ac:dyDescent="0.2">
      <c r="A81">
        <v>9222022</v>
      </c>
      <c r="B81">
        <v>1200</v>
      </c>
      <c r="C81">
        <v>20</v>
      </c>
      <c r="D81" t="s">
        <v>31</v>
      </c>
      <c r="E81" t="s">
        <v>9</v>
      </c>
      <c r="F81" t="s">
        <v>30</v>
      </c>
      <c r="G81" t="s">
        <v>19</v>
      </c>
      <c r="H81">
        <v>2</v>
      </c>
      <c r="I81" s="2">
        <f>0.25*H81</f>
        <v>0.5</v>
      </c>
      <c r="J81">
        <v>-5</v>
      </c>
      <c r="K81" s="4">
        <v>0</v>
      </c>
      <c r="L81" s="4">
        <v>0</v>
      </c>
      <c r="M81" s="2" t="s">
        <v>20</v>
      </c>
      <c r="N81" t="s">
        <v>18</v>
      </c>
      <c r="O81" t="s">
        <v>21</v>
      </c>
      <c r="P81">
        <v>1</v>
      </c>
      <c r="Q81" s="6">
        <f t="shared" si="19"/>
        <v>0</v>
      </c>
      <c r="R81">
        <f t="shared" si="20"/>
        <v>0</v>
      </c>
      <c r="S81">
        <f t="shared" si="21"/>
        <v>0</v>
      </c>
      <c r="T81">
        <f t="shared" si="22"/>
        <v>15</v>
      </c>
      <c r="U81">
        <f t="shared" si="23"/>
        <v>20</v>
      </c>
    </row>
    <row r="82" spans="1:21" x14ac:dyDescent="0.2">
      <c r="A82">
        <v>9222022</v>
      </c>
      <c r="B82">
        <v>1500</v>
      </c>
      <c r="C82">
        <v>80</v>
      </c>
      <c r="D82" t="s">
        <v>9</v>
      </c>
      <c r="E82" t="s">
        <v>9</v>
      </c>
      <c r="F82" t="s">
        <v>45</v>
      </c>
      <c r="G82" t="s">
        <v>46</v>
      </c>
      <c r="H82">
        <v>1</v>
      </c>
      <c r="I82">
        <f>50*H82</f>
        <v>50</v>
      </c>
      <c r="J82">
        <v>0</v>
      </c>
      <c r="K82" s="4">
        <v>1.1499999999999999</v>
      </c>
      <c r="L82" s="4">
        <v>0</v>
      </c>
      <c r="M82" t="s">
        <v>33</v>
      </c>
      <c r="N82" t="s">
        <v>18</v>
      </c>
      <c r="O82" t="s">
        <v>47</v>
      </c>
      <c r="P82">
        <v>1</v>
      </c>
      <c r="Q82" s="6">
        <f t="shared" si="19"/>
        <v>-1.1499999999999999</v>
      </c>
      <c r="R82">
        <f t="shared" si="20"/>
        <v>1.1499999999999999</v>
      </c>
      <c r="S82">
        <f t="shared" si="21"/>
        <v>0</v>
      </c>
      <c r="T82">
        <f t="shared" si="22"/>
        <v>80</v>
      </c>
      <c r="U82">
        <f t="shared" si="23"/>
        <v>80</v>
      </c>
    </row>
    <row r="83" spans="1:21" x14ac:dyDescent="0.2">
      <c r="A83">
        <v>9222022</v>
      </c>
      <c r="B83">
        <v>1930</v>
      </c>
      <c r="C83">
        <v>60</v>
      </c>
      <c r="D83" t="s">
        <v>9</v>
      </c>
      <c r="E83" t="s">
        <v>9</v>
      </c>
      <c r="F83" t="s">
        <v>27</v>
      </c>
      <c r="G83" t="s">
        <v>26</v>
      </c>
      <c r="H83">
        <f>1/4</f>
        <v>0.25</v>
      </c>
      <c r="I83">
        <f>20*H83</f>
        <v>5</v>
      </c>
      <c r="J83">
        <f t="shared" ref="J83:J86" si="25">20/4/4</f>
        <v>1.25</v>
      </c>
      <c r="K83" s="4">
        <f>1.84/4/2</f>
        <v>0.23</v>
      </c>
      <c r="L83" s="4">
        <f t="shared" ref="L83:L86" si="26">12/4</f>
        <v>3</v>
      </c>
      <c r="M83" s="2" t="s">
        <v>21</v>
      </c>
      <c r="N83" t="s">
        <v>18</v>
      </c>
      <c r="O83" t="s">
        <v>81</v>
      </c>
      <c r="P83">
        <v>1</v>
      </c>
      <c r="Q83" s="6">
        <f t="shared" si="19"/>
        <v>2.77</v>
      </c>
      <c r="R83">
        <f t="shared" si="20"/>
        <v>3</v>
      </c>
      <c r="S83">
        <f t="shared" si="21"/>
        <v>0.23</v>
      </c>
      <c r="T83">
        <f t="shared" si="22"/>
        <v>61.25</v>
      </c>
      <c r="U83">
        <f t="shared" si="23"/>
        <v>60</v>
      </c>
    </row>
    <row r="84" spans="1:21" x14ac:dyDescent="0.2">
      <c r="A84">
        <v>9222022</v>
      </c>
      <c r="B84">
        <v>1930</v>
      </c>
      <c r="C84">
        <v>60</v>
      </c>
      <c r="D84" t="s">
        <v>9</v>
      </c>
      <c r="E84" t="s">
        <v>9</v>
      </c>
      <c r="F84" t="s">
        <v>28</v>
      </c>
      <c r="G84" t="s">
        <v>26</v>
      </c>
      <c r="H84">
        <f t="shared" ref="H84:H86" si="27">1/4</f>
        <v>0.25</v>
      </c>
      <c r="I84">
        <f>20*H84</f>
        <v>5</v>
      </c>
      <c r="J84">
        <f t="shared" si="25"/>
        <v>1.25</v>
      </c>
      <c r="K84" s="4">
        <f>1.84/4/2</f>
        <v>0.23</v>
      </c>
      <c r="L84" s="4">
        <f t="shared" si="26"/>
        <v>3</v>
      </c>
      <c r="M84" t="s">
        <v>33</v>
      </c>
      <c r="N84" t="s">
        <v>18</v>
      </c>
      <c r="O84" t="s">
        <v>82</v>
      </c>
      <c r="P84">
        <v>1</v>
      </c>
      <c r="Q84" s="6">
        <f t="shared" si="19"/>
        <v>2.77</v>
      </c>
      <c r="R84">
        <f t="shared" si="20"/>
        <v>0.23</v>
      </c>
      <c r="S84">
        <f t="shared" si="21"/>
        <v>3</v>
      </c>
      <c r="T84">
        <f t="shared" si="22"/>
        <v>60</v>
      </c>
      <c r="U84">
        <f t="shared" si="23"/>
        <v>61.25</v>
      </c>
    </row>
    <row r="85" spans="1:21" x14ac:dyDescent="0.2">
      <c r="A85">
        <v>9222022</v>
      </c>
      <c r="B85">
        <v>1930</v>
      </c>
      <c r="C85">
        <v>60</v>
      </c>
      <c r="D85" t="s">
        <v>9</v>
      </c>
      <c r="E85" t="s">
        <v>9</v>
      </c>
      <c r="F85" t="s">
        <v>24</v>
      </c>
      <c r="G85" t="s">
        <v>26</v>
      </c>
      <c r="H85">
        <f t="shared" si="27"/>
        <v>0.25</v>
      </c>
      <c r="I85">
        <f>H85*70</f>
        <v>17.5</v>
      </c>
      <c r="J85">
        <f t="shared" si="25"/>
        <v>1.25</v>
      </c>
      <c r="K85" s="4">
        <f>1.48/4</f>
        <v>0.37</v>
      </c>
      <c r="L85" s="4">
        <f t="shared" si="26"/>
        <v>3</v>
      </c>
      <c r="M85" t="s">
        <v>32</v>
      </c>
      <c r="N85" t="s">
        <v>18</v>
      </c>
      <c r="O85" t="s">
        <v>84</v>
      </c>
      <c r="P85">
        <v>1</v>
      </c>
      <c r="Q85" s="6">
        <f t="shared" si="19"/>
        <v>2.63</v>
      </c>
      <c r="R85">
        <f t="shared" si="20"/>
        <v>3</v>
      </c>
      <c r="S85">
        <f t="shared" si="21"/>
        <v>0.37</v>
      </c>
      <c r="T85">
        <f t="shared" si="22"/>
        <v>61.25</v>
      </c>
      <c r="U85">
        <f t="shared" si="23"/>
        <v>60</v>
      </c>
    </row>
    <row r="86" spans="1:21" x14ac:dyDescent="0.2">
      <c r="A86">
        <v>9222022</v>
      </c>
      <c r="B86">
        <v>1930</v>
      </c>
      <c r="C86">
        <v>60</v>
      </c>
      <c r="D86" t="s">
        <v>9</v>
      </c>
      <c r="E86" t="s">
        <v>9</v>
      </c>
      <c r="F86" t="s">
        <v>25</v>
      </c>
      <c r="G86" t="s">
        <v>26</v>
      </c>
      <c r="H86">
        <f t="shared" si="27"/>
        <v>0.25</v>
      </c>
      <c r="I86">
        <f>H86*70</f>
        <v>17.5</v>
      </c>
      <c r="J86">
        <f t="shared" si="25"/>
        <v>1.25</v>
      </c>
      <c r="K86" s="4">
        <f>0.76/4</f>
        <v>0.19</v>
      </c>
      <c r="L86" s="4">
        <f t="shared" si="26"/>
        <v>3</v>
      </c>
      <c r="M86" t="s">
        <v>32</v>
      </c>
      <c r="N86" t="s">
        <v>18</v>
      </c>
      <c r="O86" t="s">
        <v>84</v>
      </c>
      <c r="P86">
        <v>1</v>
      </c>
      <c r="Q86" s="6">
        <f t="shared" si="19"/>
        <v>2.81</v>
      </c>
      <c r="R86">
        <f t="shared" si="20"/>
        <v>3</v>
      </c>
      <c r="S86">
        <f t="shared" si="21"/>
        <v>0.19</v>
      </c>
      <c r="T86">
        <f t="shared" si="22"/>
        <v>61.25</v>
      </c>
      <c r="U86">
        <f t="shared" si="23"/>
        <v>60</v>
      </c>
    </row>
    <row r="87" spans="1:21" x14ac:dyDescent="0.2">
      <c r="A87">
        <v>9222022</v>
      </c>
      <c r="B87">
        <v>2000</v>
      </c>
      <c r="C87">
        <v>2</v>
      </c>
      <c r="D87" t="s">
        <v>9</v>
      </c>
      <c r="E87" t="s">
        <v>9</v>
      </c>
      <c r="F87" t="s">
        <v>34</v>
      </c>
      <c r="G87" t="s">
        <v>50</v>
      </c>
      <c r="H87">
        <f t="shared" ref="H87:H93" si="28">1/P87</f>
        <v>6.6666666666666671E-3</v>
      </c>
      <c r="I87">
        <f>H87*30</f>
        <v>0.2</v>
      </c>
      <c r="J87">
        <v>2</v>
      </c>
      <c r="K87" s="4">
        <f>5/P87</f>
        <v>3.3333333333333333E-2</v>
      </c>
      <c r="L87" s="4">
        <v>0</v>
      </c>
      <c r="M87" t="s">
        <v>33</v>
      </c>
      <c r="N87" t="s">
        <v>18</v>
      </c>
      <c r="O87" t="s">
        <v>40</v>
      </c>
      <c r="P87">
        <f>75*2</f>
        <v>150</v>
      </c>
      <c r="Q87" s="6">
        <f t="shared" si="19"/>
        <v>-3.3333333333333333E-2</v>
      </c>
      <c r="R87">
        <f t="shared" si="20"/>
        <v>3.3333333333333333E-2</v>
      </c>
      <c r="S87">
        <f t="shared" si="21"/>
        <v>0</v>
      </c>
      <c r="T87">
        <f t="shared" si="22"/>
        <v>2</v>
      </c>
      <c r="U87">
        <f t="shared" si="23"/>
        <v>4</v>
      </c>
    </row>
    <row r="88" spans="1:21" x14ac:dyDescent="0.2">
      <c r="A88">
        <v>9222022</v>
      </c>
      <c r="B88">
        <v>2000</v>
      </c>
      <c r="C88">
        <v>2</v>
      </c>
      <c r="D88" t="s">
        <v>9</v>
      </c>
      <c r="E88" t="s">
        <v>9</v>
      </c>
      <c r="F88" t="s">
        <v>38</v>
      </c>
      <c r="G88" t="s">
        <v>50</v>
      </c>
      <c r="H88">
        <f t="shared" si="28"/>
        <v>6.6666666666666671E-3</v>
      </c>
      <c r="I88">
        <f>H88*30</f>
        <v>0.2</v>
      </c>
      <c r="J88">
        <v>2</v>
      </c>
      <c r="K88" s="4">
        <f>1/P88</f>
        <v>6.6666666666666671E-3</v>
      </c>
      <c r="L88" s="4">
        <v>0</v>
      </c>
      <c r="M88" t="s">
        <v>33</v>
      </c>
      <c r="N88" t="s">
        <v>18</v>
      </c>
      <c r="O88" t="s">
        <v>40</v>
      </c>
      <c r="P88">
        <v>150</v>
      </c>
      <c r="Q88" s="6">
        <f t="shared" si="19"/>
        <v>-6.6666666666666671E-3</v>
      </c>
      <c r="R88">
        <f t="shared" si="20"/>
        <v>6.6666666666666671E-3</v>
      </c>
      <c r="S88">
        <f t="shared" si="21"/>
        <v>0</v>
      </c>
      <c r="T88">
        <f t="shared" si="22"/>
        <v>2</v>
      </c>
      <c r="U88">
        <f t="shared" si="23"/>
        <v>4</v>
      </c>
    </row>
    <row r="89" spans="1:21" x14ac:dyDescent="0.2">
      <c r="A89">
        <v>9232022</v>
      </c>
      <c r="B89">
        <v>600</v>
      </c>
      <c r="C89">
        <v>2</v>
      </c>
      <c r="D89" t="s">
        <v>9</v>
      </c>
      <c r="E89" t="s">
        <v>9</v>
      </c>
      <c r="F89" t="s">
        <v>34</v>
      </c>
      <c r="G89" t="s">
        <v>50</v>
      </c>
      <c r="H89">
        <f t="shared" si="28"/>
        <v>6.6666666666666671E-3</v>
      </c>
      <c r="I89">
        <f>H89*30</f>
        <v>0.2</v>
      </c>
      <c r="J89">
        <v>2</v>
      </c>
      <c r="K89" s="4">
        <f>5/P89</f>
        <v>3.3333333333333333E-2</v>
      </c>
      <c r="L89" s="4">
        <v>0</v>
      </c>
      <c r="M89" t="s">
        <v>33</v>
      </c>
      <c r="N89" t="s">
        <v>18</v>
      </c>
      <c r="O89" t="s">
        <v>40</v>
      </c>
      <c r="P89">
        <f>75*2</f>
        <v>150</v>
      </c>
      <c r="Q89" s="6">
        <f t="shared" si="19"/>
        <v>-3.3333333333333333E-2</v>
      </c>
      <c r="R89">
        <f t="shared" si="20"/>
        <v>3.3333333333333333E-2</v>
      </c>
      <c r="S89">
        <f t="shared" si="21"/>
        <v>0</v>
      </c>
      <c r="T89">
        <f t="shared" si="22"/>
        <v>2</v>
      </c>
      <c r="U89">
        <f t="shared" si="23"/>
        <v>4</v>
      </c>
    </row>
    <row r="90" spans="1:21" x14ac:dyDescent="0.2">
      <c r="A90">
        <v>9232022</v>
      </c>
      <c r="B90">
        <v>600</v>
      </c>
      <c r="C90">
        <v>0.1</v>
      </c>
      <c r="D90" t="s">
        <v>9</v>
      </c>
      <c r="E90" t="s">
        <v>9</v>
      </c>
      <c r="F90" t="s">
        <v>35</v>
      </c>
      <c r="G90" t="s">
        <v>50</v>
      </c>
      <c r="H90">
        <f t="shared" si="28"/>
        <v>0.02</v>
      </c>
      <c r="I90">
        <f>H90*70</f>
        <v>1.4000000000000001</v>
      </c>
      <c r="J90">
        <v>0.1</v>
      </c>
      <c r="K90" s="4">
        <f>5/P90</f>
        <v>0.1</v>
      </c>
      <c r="L90" s="4">
        <v>0</v>
      </c>
      <c r="M90" t="s">
        <v>33</v>
      </c>
      <c r="N90" t="s">
        <v>18</v>
      </c>
      <c r="O90" t="s">
        <v>40</v>
      </c>
      <c r="P90">
        <f>50</f>
        <v>50</v>
      </c>
      <c r="Q90" s="6">
        <f t="shared" si="19"/>
        <v>-0.1</v>
      </c>
      <c r="R90">
        <f t="shared" si="20"/>
        <v>0.1</v>
      </c>
      <c r="S90">
        <f t="shared" si="21"/>
        <v>0</v>
      </c>
      <c r="T90">
        <f t="shared" si="22"/>
        <v>0.1</v>
      </c>
      <c r="U90">
        <f t="shared" si="23"/>
        <v>0.2</v>
      </c>
    </row>
    <row r="91" spans="1:21" x14ac:dyDescent="0.2">
      <c r="A91">
        <v>9232022</v>
      </c>
      <c r="B91">
        <v>600</v>
      </c>
      <c r="C91">
        <v>5</v>
      </c>
      <c r="D91" t="s">
        <v>9</v>
      </c>
      <c r="E91" t="s">
        <v>9</v>
      </c>
      <c r="F91" t="s">
        <v>36</v>
      </c>
      <c r="G91" t="s">
        <v>50</v>
      </c>
      <c r="H91">
        <f t="shared" si="28"/>
        <v>3.3333333333333333E-2</v>
      </c>
      <c r="I91">
        <f>3*H91</f>
        <v>0.1</v>
      </c>
      <c r="J91">
        <v>5</v>
      </c>
      <c r="K91" s="4">
        <f>3/P91</f>
        <v>0.1</v>
      </c>
      <c r="L91" s="4">
        <v>0</v>
      </c>
      <c r="M91" t="s">
        <v>33</v>
      </c>
      <c r="N91" t="s">
        <v>18</v>
      </c>
      <c r="O91" t="s">
        <v>40</v>
      </c>
      <c r="P91">
        <f>30</f>
        <v>30</v>
      </c>
      <c r="Q91" s="6">
        <f t="shared" si="19"/>
        <v>-0.1</v>
      </c>
      <c r="R91">
        <f t="shared" si="20"/>
        <v>0.1</v>
      </c>
      <c r="S91">
        <f t="shared" si="21"/>
        <v>0</v>
      </c>
      <c r="T91">
        <f t="shared" si="22"/>
        <v>5</v>
      </c>
      <c r="U91">
        <f t="shared" si="23"/>
        <v>10</v>
      </c>
    </row>
    <row r="92" spans="1:21" x14ac:dyDescent="0.2">
      <c r="A92">
        <v>9232022</v>
      </c>
      <c r="B92">
        <v>600</v>
      </c>
      <c r="C92">
        <v>5</v>
      </c>
      <c r="D92" t="s">
        <v>9</v>
      </c>
      <c r="E92" t="s">
        <v>9</v>
      </c>
      <c r="F92" t="s">
        <v>37</v>
      </c>
      <c r="G92" t="s">
        <v>50</v>
      </c>
      <c r="H92">
        <f t="shared" si="28"/>
        <v>3.3333333333333333E-2</v>
      </c>
      <c r="I92">
        <f>H92*180</f>
        <v>6</v>
      </c>
      <c r="J92">
        <v>5</v>
      </c>
      <c r="K92" s="4">
        <f>3/P92</f>
        <v>0.1</v>
      </c>
      <c r="L92" s="4">
        <v>0</v>
      </c>
      <c r="M92" t="s">
        <v>39</v>
      </c>
      <c r="N92" t="s">
        <v>18</v>
      </c>
      <c r="O92" t="s">
        <v>40</v>
      </c>
      <c r="P92">
        <v>30</v>
      </c>
      <c r="Q92" s="6">
        <f t="shared" si="19"/>
        <v>-0.1</v>
      </c>
      <c r="R92">
        <f t="shared" si="20"/>
        <v>0</v>
      </c>
      <c r="S92">
        <f t="shared" si="21"/>
        <v>0.1</v>
      </c>
      <c r="T92">
        <f t="shared" si="22"/>
        <v>10</v>
      </c>
      <c r="U92">
        <f t="shared" si="23"/>
        <v>5</v>
      </c>
    </row>
    <row r="93" spans="1:21" x14ac:dyDescent="0.2">
      <c r="A93">
        <v>9232022</v>
      </c>
      <c r="B93">
        <v>600</v>
      </c>
      <c r="C93">
        <v>2</v>
      </c>
      <c r="D93" t="s">
        <v>9</v>
      </c>
      <c r="E93" t="s">
        <v>9</v>
      </c>
      <c r="F93" t="s">
        <v>38</v>
      </c>
      <c r="G93" t="s">
        <v>50</v>
      </c>
      <c r="H93">
        <f t="shared" si="28"/>
        <v>6.6666666666666671E-3</v>
      </c>
      <c r="I93">
        <f>H93*30</f>
        <v>0.2</v>
      </c>
      <c r="J93">
        <v>2</v>
      </c>
      <c r="K93" s="4">
        <f>1/P93</f>
        <v>6.6666666666666671E-3</v>
      </c>
      <c r="L93" s="4">
        <v>0</v>
      </c>
      <c r="M93" t="s">
        <v>33</v>
      </c>
      <c r="N93" t="s">
        <v>18</v>
      </c>
      <c r="O93" t="s">
        <v>40</v>
      </c>
      <c r="P93">
        <v>150</v>
      </c>
      <c r="Q93" s="6">
        <f t="shared" si="19"/>
        <v>-6.6666666666666671E-3</v>
      </c>
      <c r="R93">
        <f t="shared" si="20"/>
        <v>6.6666666666666671E-3</v>
      </c>
      <c r="S93">
        <f t="shared" si="21"/>
        <v>0</v>
      </c>
      <c r="T93">
        <f t="shared" si="22"/>
        <v>2</v>
      </c>
      <c r="U93">
        <f t="shared" si="23"/>
        <v>4</v>
      </c>
    </row>
    <row r="94" spans="1:21" x14ac:dyDescent="0.2">
      <c r="A94">
        <v>9232022</v>
      </c>
      <c r="B94">
        <v>730</v>
      </c>
      <c r="C94">
        <v>60</v>
      </c>
      <c r="D94" t="s">
        <v>9</v>
      </c>
      <c r="E94" t="s">
        <v>51</v>
      </c>
      <c r="F94" t="s">
        <v>10</v>
      </c>
      <c r="G94" t="s">
        <v>11</v>
      </c>
      <c r="H94">
        <v>0</v>
      </c>
      <c r="I94">
        <v>0</v>
      </c>
      <c r="J94">
        <v>0</v>
      </c>
      <c r="K94" s="4">
        <v>2.25</v>
      </c>
      <c r="L94" s="4">
        <v>0.15</v>
      </c>
      <c r="M94" t="s">
        <v>12</v>
      </c>
      <c r="N94" t="s">
        <v>18</v>
      </c>
      <c r="O94" t="s">
        <v>10</v>
      </c>
      <c r="P94">
        <v>1</v>
      </c>
      <c r="Q94" s="6">
        <f t="shared" si="19"/>
        <v>-2.1</v>
      </c>
      <c r="R94">
        <f t="shared" si="20"/>
        <v>0.15</v>
      </c>
      <c r="S94">
        <f t="shared" si="21"/>
        <v>2.25</v>
      </c>
      <c r="T94">
        <f t="shared" si="22"/>
        <v>60</v>
      </c>
      <c r="U94">
        <f t="shared" si="23"/>
        <v>60</v>
      </c>
    </row>
    <row r="95" spans="1:21" x14ac:dyDescent="0.2">
      <c r="A95">
        <v>9232022</v>
      </c>
      <c r="B95">
        <v>730</v>
      </c>
      <c r="C95">
        <v>60</v>
      </c>
      <c r="D95" t="s">
        <v>9</v>
      </c>
      <c r="E95" t="s">
        <v>9</v>
      </c>
      <c r="F95" t="s">
        <v>13</v>
      </c>
      <c r="G95" t="s">
        <v>16</v>
      </c>
      <c r="H95">
        <v>0</v>
      </c>
      <c r="I95">
        <v>0</v>
      </c>
      <c r="J95">
        <f>C95/3</f>
        <v>20</v>
      </c>
      <c r="K95" s="4">
        <f>H95*0.125</f>
        <v>0</v>
      </c>
      <c r="L95" s="4">
        <f>K95*2.5</f>
        <v>0</v>
      </c>
      <c r="M95" t="s">
        <v>12</v>
      </c>
      <c r="N95" t="s">
        <v>18</v>
      </c>
      <c r="O95" t="s">
        <v>17</v>
      </c>
      <c r="P95">
        <v>1</v>
      </c>
      <c r="Q95" s="6">
        <f t="shared" si="19"/>
        <v>0</v>
      </c>
      <c r="R95">
        <f t="shared" si="20"/>
        <v>0</v>
      </c>
      <c r="S95">
        <f t="shared" si="21"/>
        <v>0</v>
      </c>
      <c r="T95">
        <f t="shared" si="22"/>
        <v>80</v>
      </c>
      <c r="U95">
        <f t="shared" si="23"/>
        <v>60</v>
      </c>
    </row>
    <row r="96" spans="1:21" x14ac:dyDescent="0.2">
      <c r="A96">
        <v>9232022</v>
      </c>
      <c r="B96">
        <v>730</v>
      </c>
      <c r="C96">
        <v>60</v>
      </c>
      <c r="D96" t="s">
        <v>9</v>
      </c>
      <c r="E96" t="s">
        <v>9</v>
      </c>
      <c r="F96" t="s">
        <v>14</v>
      </c>
      <c r="G96" t="s">
        <v>16</v>
      </c>
      <c r="H96">
        <v>0</v>
      </c>
      <c r="I96">
        <v>0</v>
      </c>
      <c r="J96">
        <f t="shared" ref="J96:J97" si="29">C96/3</f>
        <v>20</v>
      </c>
      <c r="K96" s="4">
        <f>H96*P96</f>
        <v>0</v>
      </c>
      <c r="L96" s="4">
        <f>2.5*K96</f>
        <v>0</v>
      </c>
      <c r="M96" t="s">
        <v>12</v>
      </c>
      <c r="N96" t="s">
        <v>18</v>
      </c>
      <c r="O96" t="s">
        <v>17</v>
      </c>
      <c r="P96">
        <v>11</v>
      </c>
      <c r="Q96" s="6">
        <f t="shared" si="19"/>
        <v>0</v>
      </c>
      <c r="R96">
        <f t="shared" si="20"/>
        <v>0</v>
      </c>
      <c r="S96">
        <f t="shared" si="21"/>
        <v>0</v>
      </c>
      <c r="T96">
        <f t="shared" si="22"/>
        <v>80</v>
      </c>
      <c r="U96">
        <f t="shared" si="23"/>
        <v>60</v>
      </c>
    </row>
    <row r="97" spans="1:21" x14ac:dyDescent="0.2">
      <c r="A97">
        <v>9232022</v>
      </c>
      <c r="B97">
        <v>730</v>
      </c>
      <c r="C97">
        <v>60</v>
      </c>
      <c r="D97" t="s">
        <v>9</v>
      </c>
      <c r="E97" t="s">
        <v>9</v>
      </c>
      <c r="F97" t="s">
        <v>15</v>
      </c>
      <c r="G97" t="s">
        <v>16</v>
      </c>
      <c r="H97">
        <v>0</v>
      </c>
      <c r="I97">
        <v>0</v>
      </c>
      <c r="J97">
        <f t="shared" si="29"/>
        <v>20</v>
      </c>
      <c r="K97" s="4">
        <v>0.1</v>
      </c>
      <c r="L97" s="4">
        <v>0</v>
      </c>
      <c r="M97" t="s">
        <v>12</v>
      </c>
      <c r="N97" t="s">
        <v>18</v>
      </c>
      <c r="O97" t="s">
        <v>17</v>
      </c>
      <c r="P97">
        <v>1</v>
      </c>
      <c r="Q97" s="6">
        <f t="shared" si="19"/>
        <v>-0.1</v>
      </c>
      <c r="R97">
        <f t="shared" si="20"/>
        <v>0</v>
      </c>
      <c r="S97">
        <f t="shared" si="21"/>
        <v>0.1</v>
      </c>
      <c r="T97">
        <f t="shared" si="22"/>
        <v>80</v>
      </c>
      <c r="U97">
        <f t="shared" si="23"/>
        <v>60</v>
      </c>
    </row>
    <row r="98" spans="1:21" x14ac:dyDescent="0.2">
      <c r="A98">
        <v>9232022</v>
      </c>
      <c r="B98">
        <v>730</v>
      </c>
      <c r="C98">
        <v>20</v>
      </c>
      <c r="D98" t="s">
        <v>31</v>
      </c>
      <c r="E98" t="s">
        <v>9</v>
      </c>
      <c r="F98" t="s">
        <v>30</v>
      </c>
      <c r="G98" t="s">
        <v>16</v>
      </c>
      <c r="H98">
        <v>2</v>
      </c>
      <c r="I98" s="2">
        <v>1</v>
      </c>
      <c r="J98">
        <v>-5</v>
      </c>
      <c r="K98" s="4">
        <v>0</v>
      </c>
      <c r="L98" s="4">
        <v>0</v>
      </c>
      <c r="M98" s="2" t="s">
        <v>20</v>
      </c>
      <c r="N98" t="s">
        <v>18</v>
      </c>
      <c r="O98" t="s">
        <v>21</v>
      </c>
      <c r="P98">
        <v>1</v>
      </c>
      <c r="Q98" s="6">
        <f t="shared" ref="Q98:Q129" si="30">L98-K98</f>
        <v>0</v>
      </c>
      <c r="R98">
        <f t="shared" si="20"/>
        <v>0</v>
      </c>
      <c r="S98">
        <f t="shared" si="21"/>
        <v>0</v>
      </c>
      <c r="T98">
        <f t="shared" si="22"/>
        <v>15</v>
      </c>
      <c r="U98">
        <f t="shared" si="23"/>
        <v>20</v>
      </c>
    </row>
    <row r="99" spans="1:21" x14ac:dyDescent="0.2">
      <c r="A99">
        <v>9232022</v>
      </c>
      <c r="B99">
        <v>1200</v>
      </c>
      <c r="C99">
        <v>60</v>
      </c>
      <c r="D99" t="s">
        <v>9</v>
      </c>
      <c r="E99" t="s">
        <v>9</v>
      </c>
      <c r="F99" t="s">
        <v>22</v>
      </c>
      <c r="G99" t="s">
        <v>16</v>
      </c>
      <c r="H99">
        <v>0</v>
      </c>
      <c r="I99">
        <v>0</v>
      </c>
      <c r="J99">
        <v>-45</v>
      </c>
      <c r="K99" s="4">
        <v>6.25</v>
      </c>
      <c r="L99" s="4">
        <v>0.5</v>
      </c>
      <c r="M99" t="s">
        <v>12</v>
      </c>
      <c r="N99" t="s">
        <v>18</v>
      </c>
      <c r="O99" t="s">
        <v>23</v>
      </c>
      <c r="P99">
        <v>1</v>
      </c>
      <c r="Q99" s="6">
        <f t="shared" si="30"/>
        <v>-5.75</v>
      </c>
      <c r="R99">
        <f t="shared" si="20"/>
        <v>0.5</v>
      </c>
      <c r="S99">
        <f t="shared" si="21"/>
        <v>6.25</v>
      </c>
      <c r="T99">
        <f t="shared" si="22"/>
        <v>15</v>
      </c>
      <c r="U99">
        <f t="shared" si="23"/>
        <v>60</v>
      </c>
    </row>
    <row r="100" spans="1:21" x14ac:dyDescent="0.2">
      <c r="A100">
        <v>9232022</v>
      </c>
      <c r="B100">
        <v>1200</v>
      </c>
      <c r="C100">
        <v>20</v>
      </c>
      <c r="D100" t="s">
        <v>31</v>
      </c>
      <c r="E100" t="s">
        <v>9</v>
      </c>
      <c r="F100" t="s">
        <v>30</v>
      </c>
      <c r="G100" t="s">
        <v>19</v>
      </c>
      <c r="H100">
        <v>2</v>
      </c>
      <c r="I100" s="2">
        <v>1</v>
      </c>
      <c r="J100">
        <v>-5</v>
      </c>
      <c r="K100" s="4">
        <v>0</v>
      </c>
      <c r="L100" s="4">
        <v>0</v>
      </c>
      <c r="M100" s="2" t="s">
        <v>20</v>
      </c>
      <c r="N100" t="s">
        <v>18</v>
      </c>
      <c r="O100" t="s">
        <v>21</v>
      </c>
      <c r="P100">
        <v>1</v>
      </c>
      <c r="Q100" s="6">
        <f t="shared" si="30"/>
        <v>0</v>
      </c>
      <c r="R100">
        <f t="shared" si="20"/>
        <v>0</v>
      </c>
      <c r="S100">
        <f t="shared" si="21"/>
        <v>0</v>
      </c>
      <c r="T100">
        <f t="shared" si="22"/>
        <v>15</v>
      </c>
      <c r="U100">
        <f t="shared" si="23"/>
        <v>20</v>
      </c>
    </row>
    <row r="101" spans="1:21" x14ac:dyDescent="0.2">
      <c r="A101">
        <v>9232022</v>
      </c>
      <c r="B101">
        <v>1930</v>
      </c>
      <c r="C101">
        <v>60</v>
      </c>
      <c r="D101" t="s">
        <v>9</v>
      </c>
      <c r="E101" t="s">
        <v>9</v>
      </c>
      <c r="F101" t="s">
        <v>61</v>
      </c>
      <c r="G101" t="s">
        <v>26</v>
      </c>
      <c r="H101">
        <f>1/P101</f>
        <v>5.0000000000000001E-3</v>
      </c>
      <c r="I101">
        <f>H101*50</f>
        <v>0.25</v>
      </c>
      <c r="J101">
        <f t="shared" ref="J101:J103" si="31">45/4/2</f>
        <v>5.625</v>
      </c>
      <c r="K101" s="4">
        <v>0.1</v>
      </c>
      <c r="L101" s="4">
        <f>5.26/4/2</f>
        <v>0.65749999999999997</v>
      </c>
      <c r="M101" s="2" t="s">
        <v>21</v>
      </c>
      <c r="N101" t="s">
        <v>18</v>
      </c>
      <c r="O101" t="s">
        <v>81</v>
      </c>
      <c r="P101">
        <v>200</v>
      </c>
      <c r="Q101" s="6">
        <f t="shared" si="30"/>
        <v>0.5575</v>
      </c>
      <c r="R101">
        <f t="shared" si="20"/>
        <v>0.65749999999999997</v>
      </c>
      <c r="S101">
        <f t="shared" si="21"/>
        <v>0.1</v>
      </c>
      <c r="T101">
        <f t="shared" si="22"/>
        <v>65.625</v>
      </c>
      <c r="U101">
        <f t="shared" si="23"/>
        <v>60</v>
      </c>
    </row>
    <row r="102" spans="1:21" x14ac:dyDescent="0.2">
      <c r="A102">
        <v>9232022</v>
      </c>
      <c r="B102">
        <v>1930</v>
      </c>
      <c r="C102">
        <v>60</v>
      </c>
      <c r="D102" t="s">
        <v>9</v>
      </c>
      <c r="E102" t="s">
        <v>9</v>
      </c>
      <c r="F102" t="s">
        <v>62</v>
      </c>
      <c r="G102" t="s">
        <v>26</v>
      </c>
      <c r="H102">
        <f>1/P102</f>
        <v>3.3333333333333333E-2</v>
      </c>
      <c r="I102">
        <f>H102*25</f>
        <v>0.83333333333333337</v>
      </c>
      <c r="J102">
        <f t="shared" si="31"/>
        <v>5.625</v>
      </c>
      <c r="K102" s="4">
        <v>0.1</v>
      </c>
      <c r="L102" s="4">
        <f t="shared" ref="L102:L104" si="32">5.26/4/2</f>
        <v>0.65749999999999997</v>
      </c>
      <c r="M102" t="s">
        <v>33</v>
      </c>
      <c r="N102" t="s">
        <v>18</v>
      </c>
      <c r="O102" t="s">
        <v>82</v>
      </c>
      <c r="P102">
        <v>30</v>
      </c>
      <c r="Q102" s="6">
        <f t="shared" si="30"/>
        <v>0.5575</v>
      </c>
      <c r="R102">
        <f t="shared" si="20"/>
        <v>0.1</v>
      </c>
      <c r="S102">
        <f t="shared" si="21"/>
        <v>0.65749999999999997</v>
      </c>
      <c r="T102">
        <f t="shared" si="22"/>
        <v>60</v>
      </c>
      <c r="U102">
        <f t="shared" si="23"/>
        <v>65.625</v>
      </c>
    </row>
    <row r="103" spans="1:21" x14ac:dyDescent="0.2">
      <c r="A103">
        <v>9232022</v>
      </c>
      <c r="B103">
        <v>1930</v>
      </c>
      <c r="C103">
        <v>60</v>
      </c>
      <c r="D103" t="s">
        <v>9</v>
      </c>
      <c r="E103" t="s">
        <v>9</v>
      </c>
      <c r="F103" t="s">
        <v>63</v>
      </c>
      <c r="G103" t="s">
        <v>26</v>
      </c>
      <c r="H103">
        <v>0</v>
      </c>
      <c r="I103">
        <v>0</v>
      </c>
      <c r="J103">
        <f t="shared" si="31"/>
        <v>5.625</v>
      </c>
      <c r="K103" s="4">
        <v>0.1</v>
      </c>
      <c r="L103" s="4">
        <f t="shared" si="32"/>
        <v>0.65749999999999997</v>
      </c>
      <c r="M103" t="s">
        <v>12</v>
      </c>
      <c r="N103" t="s">
        <v>18</v>
      </c>
      <c r="O103" t="s">
        <v>84</v>
      </c>
      <c r="P103">
        <v>1</v>
      </c>
      <c r="Q103" s="6">
        <f t="shared" si="30"/>
        <v>0.5575</v>
      </c>
      <c r="R103">
        <f t="shared" si="20"/>
        <v>0.65749999999999997</v>
      </c>
      <c r="S103">
        <f t="shared" si="21"/>
        <v>0.1</v>
      </c>
      <c r="T103">
        <f t="shared" si="22"/>
        <v>65.625</v>
      </c>
      <c r="U103">
        <f t="shared" si="23"/>
        <v>60</v>
      </c>
    </row>
    <row r="104" spans="1:21" x14ac:dyDescent="0.2">
      <c r="A104">
        <v>9232022</v>
      </c>
      <c r="B104">
        <v>1930</v>
      </c>
      <c r="C104">
        <v>60</v>
      </c>
      <c r="D104" t="s">
        <v>9</v>
      </c>
      <c r="E104" t="s">
        <v>9</v>
      </c>
      <c r="F104" t="s">
        <v>64</v>
      </c>
      <c r="G104" t="s">
        <v>26</v>
      </c>
      <c r="H104">
        <f>1/P104</f>
        <v>1.6666666666666666E-2</v>
      </c>
      <c r="I104">
        <f>H104*100</f>
        <v>1.6666666666666667</v>
      </c>
      <c r="J104">
        <f>45/4/2</f>
        <v>5.625</v>
      </c>
      <c r="K104" s="4">
        <f>1*H104</f>
        <v>1.6666666666666666E-2</v>
      </c>
      <c r="L104" s="4">
        <f t="shared" si="32"/>
        <v>0.65749999999999997</v>
      </c>
      <c r="M104" t="s">
        <v>80</v>
      </c>
      <c r="N104" t="s">
        <v>18</v>
      </c>
      <c r="O104" t="s">
        <v>84</v>
      </c>
      <c r="P104">
        <v>60</v>
      </c>
      <c r="Q104" s="6">
        <f t="shared" si="30"/>
        <v>0.64083333333333325</v>
      </c>
      <c r="R104">
        <f t="shared" si="20"/>
        <v>0.65749999999999997</v>
      </c>
      <c r="S104">
        <f t="shared" si="21"/>
        <v>1.6666666666666666E-2</v>
      </c>
      <c r="T104">
        <f t="shared" si="22"/>
        <v>65.625</v>
      </c>
      <c r="U104">
        <f t="shared" si="23"/>
        <v>60</v>
      </c>
    </row>
    <row r="105" spans="1:21" x14ac:dyDescent="0.2">
      <c r="A105">
        <v>9232022</v>
      </c>
      <c r="B105">
        <v>2000</v>
      </c>
      <c r="C105">
        <v>2</v>
      </c>
      <c r="D105" t="s">
        <v>9</v>
      </c>
      <c r="E105" t="s">
        <v>9</v>
      </c>
      <c r="F105" t="s">
        <v>34</v>
      </c>
      <c r="G105" t="s">
        <v>50</v>
      </c>
      <c r="H105">
        <f t="shared" ref="H105:H111" si="33">1/P105</f>
        <v>6.6666666666666671E-3</v>
      </c>
      <c r="I105">
        <f>H105*30</f>
        <v>0.2</v>
      </c>
      <c r="J105">
        <v>2</v>
      </c>
      <c r="K105" s="4">
        <f>5/P105</f>
        <v>3.3333333333333333E-2</v>
      </c>
      <c r="L105" s="4">
        <v>0</v>
      </c>
      <c r="M105" t="s">
        <v>33</v>
      </c>
      <c r="N105" t="s">
        <v>18</v>
      </c>
      <c r="O105" t="s">
        <v>40</v>
      </c>
      <c r="P105">
        <f>75*2</f>
        <v>150</v>
      </c>
      <c r="Q105" s="6">
        <f t="shared" si="30"/>
        <v>-3.3333333333333333E-2</v>
      </c>
      <c r="R105">
        <f t="shared" si="20"/>
        <v>3.3333333333333333E-2</v>
      </c>
      <c r="S105">
        <f t="shared" si="21"/>
        <v>0</v>
      </c>
      <c r="T105">
        <f t="shared" si="22"/>
        <v>2</v>
      </c>
      <c r="U105">
        <f t="shared" si="23"/>
        <v>4</v>
      </c>
    </row>
    <row r="106" spans="1:21" x14ac:dyDescent="0.2">
      <c r="A106">
        <v>9232022</v>
      </c>
      <c r="B106">
        <v>2000</v>
      </c>
      <c r="C106">
        <v>2</v>
      </c>
      <c r="D106" t="s">
        <v>9</v>
      </c>
      <c r="E106" t="s">
        <v>9</v>
      </c>
      <c r="F106" t="s">
        <v>38</v>
      </c>
      <c r="G106" t="s">
        <v>50</v>
      </c>
      <c r="H106">
        <f t="shared" si="33"/>
        <v>6.6666666666666671E-3</v>
      </c>
      <c r="I106">
        <f>H106*30</f>
        <v>0.2</v>
      </c>
      <c r="J106">
        <v>2</v>
      </c>
      <c r="K106" s="4">
        <f>1/P106</f>
        <v>6.6666666666666671E-3</v>
      </c>
      <c r="L106" s="4">
        <v>0</v>
      </c>
      <c r="M106" t="s">
        <v>33</v>
      </c>
      <c r="N106" t="s">
        <v>18</v>
      </c>
      <c r="O106" t="s">
        <v>40</v>
      </c>
      <c r="P106">
        <v>150</v>
      </c>
      <c r="Q106" s="6">
        <f t="shared" si="30"/>
        <v>-6.6666666666666671E-3</v>
      </c>
      <c r="R106">
        <f t="shared" si="20"/>
        <v>6.6666666666666671E-3</v>
      </c>
      <c r="S106">
        <f t="shared" si="21"/>
        <v>0</v>
      </c>
      <c r="T106">
        <f t="shared" si="22"/>
        <v>2</v>
      </c>
      <c r="U106">
        <f t="shared" si="23"/>
        <v>4</v>
      </c>
    </row>
    <row r="107" spans="1:21" x14ac:dyDescent="0.2">
      <c r="A107">
        <v>9242022</v>
      </c>
      <c r="B107">
        <v>600</v>
      </c>
      <c r="C107">
        <v>2</v>
      </c>
      <c r="D107" t="s">
        <v>9</v>
      </c>
      <c r="E107" t="s">
        <v>9</v>
      </c>
      <c r="F107" t="s">
        <v>34</v>
      </c>
      <c r="G107" t="s">
        <v>50</v>
      </c>
      <c r="H107">
        <f t="shared" si="33"/>
        <v>6.6666666666666671E-3</v>
      </c>
      <c r="I107">
        <f>H107*30</f>
        <v>0.2</v>
      </c>
      <c r="J107">
        <v>2</v>
      </c>
      <c r="K107" s="4">
        <f>5/P107</f>
        <v>3.3333333333333333E-2</v>
      </c>
      <c r="L107" s="4">
        <v>0</v>
      </c>
      <c r="M107" t="s">
        <v>33</v>
      </c>
      <c r="N107" t="s">
        <v>18</v>
      </c>
      <c r="O107" t="s">
        <v>40</v>
      </c>
      <c r="P107">
        <f>75*2</f>
        <v>150</v>
      </c>
      <c r="Q107" s="6">
        <f t="shared" si="30"/>
        <v>-3.3333333333333333E-2</v>
      </c>
      <c r="R107">
        <f t="shared" si="20"/>
        <v>3.3333333333333333E-2</v>
      </c>
      <c r="S107">
        <f t="shared" si="21"/>
        <v>0</v>
      </c>
      <c r="T107">
        <f t="shared" si="22"/>
        <v>2</v>
      </c>
      <c r="U107">
        <f t="shared" si="23"/>
        <v>4</v>
      </c>
    </row>
    <row r="108" spans="1:21" x14ac:dyDescent="0.2">
      <c r="A108">
        <v>9242022</v>
      </c>
      <c r="B108">
        <v>600</v>
      </c>
      <c r="C108">
        <v>0.1</v>
      </c>
      <c r="D108" t="s">
        <v>9</v>
      </c>
      <c r="E108" t="s">
        <v>9</v>
      </c>
      <c r="F108" t="s">
        <v>35</v>
      </c>
      <c r="G108" t="s">
        <v>50</v>
      </c>
      <c r="H108">
        <f t="shared" si="33"/>
        <v>0.02</v>
      </c>
      <c r="I108">
        <f>H108*70</f>
        <v>1.4000000000000001</v>
      </c>
      <c r="J108">
        <v>0.1</v>
      </c>
      <c r="K108" s="4">
        <f>5/P108</f>
        <v>0.1</v>
      </c>
      <c r="L108" s="4">
        <v>0</v>
      </c>
      <c r="M108" t="s">
        <v>33</v>
      </c>
      <c r="N108" t="s">
        <v>18</v>
      </c>
      <c r="O108" t="s">
        <v>40</v>
      </c>
      <c r="P108">
        <f>50</f>
        <v>50</v>
      </c>
      <c r="Q108" s="6">
        <f t="shared" si="30"/>
        <v>-0.1</v>
      </c>
      <c r="R108">
        <f t="shared" si="20"/>
        <v>0.1</v>
      </c>
      <c r="S108">
        <f t="shared" si="21"/>
        <v>0</v>
      </c>
      <c r="T108">
        <f t="shared" si="22"/>
        <v>0.1</v>
      </c>
      <c r="U108">
        <f t="shared" si="23"/>
        <v>0.2</v>
      </c>
    </row>
    <row r="109" spans="1:21" x14ac:dyDescent="0.2">
      <c r="A109">
        <v>9242022</v>
      </c>
      <c r="B109">
        <v>600</v>
      </c>
      <c r="C109">
        <v>5</v>
      </c>
      <c r="D109" t="s">
        <v>9</v>
      </c>
      <c r="E109" t="s">
        <v>9</v>
      </c>
      <c r="F109" t="s">
        <v>36</v>
      </c>
      <c r="G109" t="s">
        <v>50</v>
      </c>
      <c r="H109">
        <f t="shared" si="33"/>
        <v>3.3333333333333333E-2</v>
      </c>
      <c r="I109">
        <f>3*H109</f>
        <v>0.1</v>
      </c>
      <c r="J109">
        <v>5</v>
      </c>
      <c r="K109" s="4">
        <f>3/P109</f>
        <v>0.1</v>
      </c>
      <c r="L109" s="4">
        <v>0</v>
      </c>
      <c r="M109" t="s">
        <v>33</v>
      </c>
      <c r="N109" t="s">
        <v>18</v>
      </c>
      <c r="O109" t="s">
        <v>40</v>
      </c>
      <c r="P109">
        <f>30</f>
        <v>30</v>
      </c>
      <c r="Q109" s="6">
        <f t="shared" si="30"/>
        <v>-0.1</v>
      </c>
      <c r="R109">
        <f t="shared" si="20"/>
        <v>0.1</v>
      </c>
      <c r="S109">
        <f t="shared" si="21"/>
        <v>0</v>
      </c>
      <c r="T109">
        <f t="shared" si="22"/>
        <v>5</v>
      </c>
      <c r="U109">
        <f t="shared" si="23"/>
        <v>10</v>
      </c>
    </row>
    <row r="110" spans="1:21" x14ac:dyDescent="0.2">
      <c r="A110">
        <v>9242022</v>
      </c>
      <c r="B110">
        <v>600</v>
      </c>
      <c r="C110">
        <v>5</v>
      </c>
      <c r="D110" t="s">
        <v>9</v>
      </c>
      <c r="E110" t="s">
        <v>9</v>
      </c>
      <c r="F110" t="s">
        <v>37</v>
      </c>
      <c r="G110" t="s">
        <v>50</v>
      </c>
      <c r="H110">
        <f t="shared" si="33"/>
        <v>3.3333333333333333E-2</v>
      </c>
      <c r="I110">
        <f>H110*180</f>
        <v>6</v>
      </c>
      <c r="J110">
        <v>5</v>
      </c>
      <c r="K110" s="4">
        <f>3/P110</f>
        <v>0.1</v>
      </c>
      <c r="L110" s="4">
        <v>0</v>
      </c>
      <c r="M110" t="s">
        <v>39</v>
      </c>
      <c r="N110" t="s">
        <v>18</v>
      </c>
      <c r="O110" t="s">
        <v>40</v>
      </c>
      <c r="P110">
        <v>30</v>
      </c>
      <c r="Q110" s="6">
        <f t="shared" si="30"/>
        <v>-0.1</v>
      </c>
      <c r="R110">
        <f t="shared" si="20"/>
        <v>0</v>
      </c>
      <c r="S110">
        <f t="shared" si="21"/>
        <v>0.1</v>
      </c>
      <c r="T110">
        <f t="shared" si="22"/>
        <v>10</v>
      </c>
      <c r="U110">
        <f t="shared" si="23"/>
        <v>5</v>
      </c>
    </row>
    <row r="111" spans="1:21" x14ac:dyDescent="0.2">
      <c r="A111">
        <v>9242022</v>
      </c>
      <c r="B111">
        <v>600</v>
      </c>
      <c r="C111">
        <v>2</v>
      </c>
      <c r="D111" t="s">
        <v>9</v>
      </c>
      <c r="E111" t="s">
        <v>9</v>
      </c>
      <c r="F111" t="s">
        <v>38</v>
      </c>
      <c r="G111" t="s">
        <v>50</v>
      </c>
      <c r="H111">
        <f t="shared" si="33"/>
        <v>6.6666666666666671E-3</v>
      </c>
      <c r="I111">
        <f>H111*30</f>
        <v>0.2</v>
      </c>
      <c r="J111">
        <v>2</v>
      </c>
      <c r="K111" s="4">
        <f>1/P111</f>
        <v>6.6666666666666671E-3</v>
      </c>
      <c r="L111" s="4">
        <v>0</v>
      </c>
      <c r="M111" t="s">
        <v>33</v>
      </c>
      <c r="N111" t="s">
        <v>18</v>
      </c>
      <c r="O111" t="s">
        <v>40</v>
      </c>
      <c r="P111">
        <v>150</v>
      </c>
      <c r="Q111" s="6">
        <f t="shared" si="30"/>
        <v>-6.6666666666666671E-3</v>
      </c>
      <c r="R111">
        <f t="shared" si="20"/>
        <v>6.6666666666666671E-3</v>
      </c>
      <c r="S111">
        <f t="shared" si="21"/>
        <v>0</v>
      </c>
      <c r="T111">
        <f t="shared" si="22"/>
        <v>2</v>
      </c>
      <c r="U111">
        <f t="shared" si="23"/>
        <v>4</v>
      </c>
    </row>
    <row r="112" spans="1:21" x14ac:dyDescent="0.2">
      <c r="A112">
        <v>9242022</v>
      </c>
      <c r="B112">
        <v>630</v>
      </c>
      <c r="C112">
        <v>60</v>
      </c>
      <c r="D112" t="s">
        <v>9</v>
      </c>
      <c r="E112" t="s">
        <v>9</v>
      </c>
      <c r="F112" t="s">
        <v>42</v>
      </c>
      <c r="G112" t="s">
        <v>16</v>
      </c>
      <c r="H112">
        <f>5</f>
        <v>5</v>
      </c>
      <c r="I112">
        <v>5</v>
      </c>
      <c r="J112">
        <f>C112/3</f>
        <v>20</v>
      </c>
      <c r="K112" s="4">
        <f>H112*0.125</f>
        <v>0.625</v>
      </c>
      <c r="L112" s="4">
        <f>K112*2.5</f>
        <v>1.5625</v>
      </c>
      <c r="M112" t="s">
        <v>20</v>
      </c>
      <c r="N112" t="s">
        <v>18</v>
      </c>
      <c r="O112" t="s">
        <v>29</v>
      </c>
      <c r="P112">
        <v>1</v>
      </c>
      <c r="Q112" s="6">
        <f t="shared" si="30"/>
        <v>0.9375</v>
      </c>
      <c r="R112">
        <f t="shared" si="20"/>
        <v>1.5625</v>
      </c>
      <c r="S112">
        <f t="shared" si="21"/>
        <v>0.625</v>
      </c>
      <c r="T112">
        <f t="shared" si="22"/>
        <v>80</v>
      </c>
      <c r="U112">
        <f t="shared" si="23"/>
        <v>60</v>
      </c>
    </row>
    <row r="113" spans="1:21" x14ac:dyDescent="0.2">
      <c r="A113">
        <v>9242022</v>
      </c>
      <c r="B113">
        <v>630</v>
      </c>
      <c r="C113">
        <v>60</v>
      </c>
      <c r="D113" t="s">
        <v>9</v>
      </c>
      <c r="E113" t="s">
        <v>9</v>
      </c>
      <c r="F113" t="s">
        <v>43</v>
      </c>
      <c r="G113" t="s">
        <v>16</v>
      </c>
      <c r="H113">
        <f>2/P113</f>
        <v>0.2857142857142857</v>
      </c>
      <c r="I113">
        <f>20*H113</f>
        <v>5.7142857142857135</v>
      </c>
      <c r="J113">
        <f t="shared" ref="J113:J114" si="34">C113/3</f>
        <v>20</v>
      </c>
      <c r="K113" s="4">
        <f>H113*P113</f>
        <v>2</v>
      </c>
      <c r="L113" s="4">
        <f>2.5*K113</f>
        <v>5</v>
      </c>
      <c r="M113" t="s">
        <v>33</v>
      </c>
      <c r="N113" t="s">
        <v>18</v>
      </c>
      <c r="O113" t="s">
        <v>29</v>
      </c>
      <c r="P113">
        <v>7</v>
      </c>
      <c r="Q113" s="6">
        <f t="shared" si="30"/>
        <v>3</v>
      </c>
      <c r="R113">
        <f t="shared" si="20"/>
        <v>2</v>
      </c>
      <c r="S113">
        <f t="shared" si="21"/>
        <v>5</v>
      </c>
      <c r="T113">
        <f t="shared" si="22"/>
        <v>60</v>
      </c>
      <c r="U113">
        <f t="shared" si="23"/>
        <v>80</v>
      </c>
    </row>
    <row r="114" spans="1:21" x14ac:dyDescent="0.2">
      <c r="A114">
        <v>9242022</v>
      </c>
      <c r="B114">
        <v>630</v>
      </c>
      <c r="C114">
        <v>60</v>
      </c>
      <c r="D114" t="s">
        <v>9</v>
      </c>
      <c r="E114" t="s">
        <v>9</v>
      </c>
      <c r="F114" t="s">
        <v>44</v>
      </c>
      <c r="G114" t="s">
        <v>16</v>
      </c>
      <c r="H114">
        <f>1/P114</f>
        <v>0.02</v>
      </c>
      <c r="I114">
        <f>20*H114</f>
        <v>0.4</v>
      </c>
      <c r="J114">
        <f t="shared" si="34"/>
        <v>20</v>
      </c>
      <c r="K114" s="4">
        <v>0.1</v>
      </c>
      <c r="L114" s="4">
        <v>0</v>
      </c>
      <c r="M114" t="s">
        <v>39</v>
      </c>
      <c r="N114" t="s">
        <v>18</v>
      </c>
      <c r="O114" t="s">
        <v>29</v>
      </c>
      <c r="P114">
        <v>50</v>
      </c>
      <c r="Q114" s="6">
        <f t="shared" si="30"/>
        <v>-0.1</v>
      </c>
      <c r="R114">
        <f t="shared" si="20"/>
        <v>0</v>
      </c>
      <c r="S114">
        <f t="shared" si="21"/>
        <v>0.1</v>
      </c>
      <c r="T114">
        <f t="shared" si="22"/>
        <v>80</v>
      </c>
      <c r="U114">
        <f t="shared" si="23"/>
        <v>60</v>
      </c>
    </row>
    <row r="115" spans="1:21" x14ac:dyDescent="0.2">
      <c r="A115">
        <v>9242022</v>
      </c>
      <c r="B115">
        <v>700</v>
      </c>
      <c r="C115">
        <v>120</v>
      </c>
      <c r="D115" t="s">
        <v>9</v>
      </c>
      <c r="E115" t="s">
        <v>9</v>
      </c>
      <c r="F115" t="s">
        <v>65</v>
      </c>
      <c r="G115" t="s">
        <v>73</v>
      </c>
      <c r="H115">
        <v>1</v>
      </c>
      <c r="I115">
        <v>250</v>
      </c>
      <c r="J115">
        <v>0</v>
      </c>
      <c r="K115" s="4">
        <f>28.5/200</f>
        <v>0.14249999999999999</v>
      </c>
      <c r="L115" s="4">
        <v>0</v>
      </c>
      <c r="M115" t="s">
        <v>33</v>
      </c>
      <c r="N115" t="s">
        <v>18</v>
      </c>
      <c r="O115" t="s">
        <v>59</v>
      </c>
      <c r="P115">
        <v>1</v>
      </c>
      <c r="Q115" s="6">
        <f t="shared" si="30"/>
        <v>-0.14249999999999999</v>
      </c>
      <c r="R115">
        <f t="shared" si="20"/>
        <v>0.14249999999999999</v>
      </c>
      <c r="S115">
        <f t="shared" si="21"/>
        <v>0</v>
      </c>
      <c r="T115">
        <f t="shared" si="22"/>
        <v>120</v>
      </c>
      <c r="U115">
        <f t="shared" si="23"/>
        <v>120</v>
      </c>
    </row>
    <row r="116" spans="1:21" x14ac:dyDescent="0.2">
      <c r="A116">
        <v>9242022</v>
      </c>
      <c r="B116">
        <v>700</v>
      </c>
      <c r="C116">
        <v>120</v>
      </c>
      <c r="D116" t="s">
        <v>9</v>
      </c>
      <c r="E116" t="s">
        <v>9</v>
      </c>
      <c r="F116" t="s">
        <v>66</v>
      </c>
      <c r="G116" t="s">
        <v>74</v>
      </c>
      <c r="H116">
        <v>1</v>
      </c>
      <c r="I116">
        <v>1000</v>
      </c>
      <c r="J116">
        <v>0</v>
      </c>
      <c r="K116" s="4">
        <v>0</v>
      </c>
      <c r="L116" s="4">
        <v>0</v>
      </c>
      <c r="M116" t="s">
        <v>21</v>
      </c>
      <c r="N116" t="s">
        <v>18</v>
      </c>
      <c r="O116" t="s">
        <v>59</v>
      </c>
      <c r="P116">
        <v>1</v>
      </c>
      <c r="Q116" s="6">
        <f t="shared" si="30"/>
        <v>0</v>
      </c>
      <c r="R116">
        <f t="shared" si="20"/>
        <v>0</v>
      </c>
      <c r="S116">
        <f t="shared" si="21"/>
        <v>0</v>
      </c>
      <c r="T116">
        <f t="shared" si="22"/>
        <v>120</v>
      </c>
      <c r="U116">
        <f t="shared" si="23"/>
        <v>120</v>
      </c>
    </row>
    <row r="117" spans="1:21" x14ac:dyDescent="0.2">
      <c r="A117">
        <v>9242022</v>
      </c>
      <c r="B117">
        <v>700</v>
      </c>
      <c r="C117">
        <v>120</v>
      </c>
      <c r="D117" t="s">
        <v>9</v>
      </c>
      <c r="E117" t="s">
        <v>9</v>
      </c>
      <c r="F117" t="s">
        <v>67</v>
      </c>
      <c r="G117" t="s">
        <v>73</v>
      </c>
      <c r="H117">
        <v>1</v>
      </c>
      <c r="I117">
        <v>10</v>
      </c>
      <c r="J117">
        <v>0</v>
      </c>
      <c r="K117" s="4">
        <v>0</v>
      </c>
      <c r="L117" s="4">
        <v>0</v>
      </c>
      <c r="M117" t="s">
        <v>33</v>
      </c>
      <c r="N117" t="s">
        <v>18</v>
      </c>
      <c r="O117" t="s">
        <v>59</v>
      </c>
      <c r="P117">
        <v>1</v>
      </c>
      <c r="Q117" s="6">
        <f t="shared" si="30"/>
        <v>0</v>
      </c>
      <c r="R117">
        <f t="shared" si="20"/>
        <v>0</v>
      </c>
      <c r="S117">
        <f t="shared" si="21"/>
        <v>0</v>
      </c>
      <c r="T117">
        <f t="shared" si="22"/>
        <v>120</v>
      </c>
      <c r="U117">
        <f t="shared" si="23"/>
        <v>120</v>
      </c>
    </row>
    <row r="118" spans="1:21" x14ac:dyDescent="0.2">
      <c r="A118">
        <v>9242022</v>
      </c>
      <c r="B118">
        <v>700</v>
      </c>
      <c r="C118">
        <v>120</v>
      </c>
      <c r="D118" t="s">
        <v>9</v>
      </c>
      <c r="E118" t="s">
        <v>9</v>
      </c>
      <c r="F118" t="s">
        <v>68</v>
      </c>
      <c r="G118" t="s">
        <v>73</v>
      </c>
      <c r="H118">
        <v>1</v>
      </c>
      <c r="I118">
        <v>40</v>
      </c>
      <c r="J118">
        <v>0</v>
      </c>
      <c r="K118" s="4">
        <v>0</v>
      </c>
      <c r="L118" s="4">
        <v>0</v>
      </c>
      <c r="M118" t="s">
        <v>33</v>
      </c>
      <c r="N118" t="s">
        <v>18</v>
      </c>
      <c r="O118" t="s">
        <v>59</v>
      </c>
      <c r="P118">
        <v>1</v>
      </c>
      <c r="Q118" s="6">
        <f t="shared" si="30"/>
        <v>0</v>
      </c>
      <c r="R118">
        <f t="shared" si="20"/>
        <v>0</v>
      </c>
      <c r="S118">
        <f t="shared" si="21"/>
        <v>0</v>
      </c>
      <c r="T118">
        <f t="shared" si="22"/>
        <v>120</v>
      </c>
      <c r="U118">
        <f t="shared" si="23"/>
        <v>120</v>
      </c>
    </row>
    <row r="119" spans="1:21" x14ac:dyDescent="0.2">
      <c r="A119">
        <v>9242022</v>
      </c>
      <c r="B119">
        <v>700</v>
      </c>
      <c r="C119">
        <v>120</v>
      </c>
      <c r="D119" t="s">
        <v>9</v>
      </c>
      <c r="E119" t="s">
        <v>9</v>
      </c>
      <c r="F119" t="s">
        <v>69</v>
      </c>
      <c r="G119" t="s">
        <v>71</v>
      </c>
      <c r="H119">
        <f>1/P119</f>
        <v>3.3333333333333333E-2</v>
      </c>
      <c r="I119">
        <f>H119*100</f>
        <v>3.3333333333333335</v>
      </c>
      <c r="J119">
        <v>0</v>
      </c>
      <c r="K119" s="4">
        <f>19.62/62</f>
        <v>0.31645161290322582</v>
      </c>
      <c r="L119" s="4">
        <v>0</v>
      </c>
      <c r="M119" t="s">
        <v>39</v>
      </c>
      <c r="N119" t="s">
        <v>18</v>
      </c>
      <c r="O119" t="s">
        <v>59</v>
      </c>
      <c r="P119">
        <v>30</v>
      </c>
      <c r="Q119" s="6">
        <f t="shared" si="30"/>
        <v>-0.31645161290322582</v>
      </c>
      <c r="R119">
        <f t="shared" si="20"/>
        <v>0</v>
      </c>
      <c r="S119">
        <f t="shared" si="21"/>
        <v>0.31645161290322582</v>
      </c>
      <c r="T119">
        <f t="shared" si="22"/>
        <v>120</v>
      </c>
      <c r="U119">
        <f t="shared" si="23"/>
        <v>120</v>
      </c>
    </row>
    <row r="120" spans="1:21" x14ac:dyDescent="0.2">
      <c r="A120">
        <v>9242022</v>
      </c>
      <c r="B120">
        <v>700</v>
      </c>
      <c r="C120">
        <v>120</v>
      </c>
      <c r="D120" t="s">
        <v>9</v>
      </c>
      <c r="E120" t="s">
        <v>9</v>
      </c>
      <c r="F120" t="s">
        <v>70</v>
      </c>
      <c r="G120" t="s">
        <v>72</v>
      </c>
      <c r="H120">
        <f>1/P120</f>
        <v>3.3333333333333333E-2</v>
      </c>
      <c r="I120">
        <f>H120*100</f>
        <v>3.3333333333333335</v>
      </c>
      <c r="J120">
        <v>0</v>
      </c>
      <c r="K120" s="4">
        <v>0.18</v>
      </c>
      <c r="L120" s="4">
        <v>0</v>
      </c>
      <c r="M120" t="s">
        <v>39</v>
      </c>
      <c r="N120" t="s">
        <v>18</v>
      </c>
      <c r="O120" t="s">
        <v>59</v>
      </c>
      <c r="P120">
        <v>30</v>
      </c>
      <c r="Q120" s="6">
        <f t="shared" si="30"/>
        <v>-0.18</v>
      </c>
      <c r="R120">
        <f t="shared" si="20"/>
        <v>0</v>
      </c>
      <c r="S120">
        <f t="shared" si="21"/>
        <v>0.18</v>
      </c>
      <c r="T120">
        <f t="shared" si="22"/>
        <v>120</v>
      </c>
      <c r="U120">
        <f t="shared" si="23"/>
        <v>120</v>
      </c>
    </row>
    <row r="121" spans="1:21" x14ac:dyDescent="0.2">
      <c r="A121">
        <v>9242022</v>
      </c>
      <c r="B121">
        <v>700</v>
      </c>
      <c r="C121">
        <v>120</v>
      </c>
      <c r="D121" t="s">
        <v>76</v>
      </c>
      <c r="E121" t="s">
        <v>9</v>
      </c>
      <c r="F121" t="s">
        <v>75</v>
      </c>
      <c r="G121" t="s">
        <v>73</v>
      </c>
      <c r="H121">
        <v>1</v>
      </c>
      <c r="I121">
        <v>270</v>
      </c>
      <c r="J121">
        <v>0</v>
      </c>
      <c r="K121" s="4">
        <v>2.25</v>
      </c>
      <c r="L121" s="4">
        <v>0</v>
      </c>
      <c r="M121" t="s">
        <v>33</v>
      </c>
      <c r="N121" t="s">
        <v>18</v>
      </c>
      <c r="O121" t="s">
        <v>59</v>
      </c>
      <c r="P121">
        <v>30</v>
      </c>
      <c r="Q121" s="6">
        <f t="shared" si="30"/>
        <v>-2.25</v>
      </c>
      <c r="R121">
        <f t="shared" si="20"/>
        <v>2.25</v>
      </c>
      <c r="S121">
        <f t="shared" si="21"/>
        <v>0</v>
      </c>
      <c r="T121">
        <f t="shared" si="22"/>
        <v>120</v>
      </c>
      <c r="U121">
        <f t="shared" si="23"/>
        <v>120</v>
      </c>
    </row>
    <row r="122" spans="1:21" x14ac:dyDescent="0.2">
      <c r="A122">
        <v>9242022</v>
      </c>
      <c r="B122">
        <v>1400</v>
      </c>
      <c r="C122">
        <v>20</v>
      </c>
      <c r="D122" t="s">
        <v>58</v>
      </c>
      <c r="E122" t="s">
        <v>9</v>
      </c>
      <c r="F122" t="s">
        <v>55</v>
      </c>
      <c r="G122" t="s">
        <v>16</v>
      </c>
      <c r="H122">
        <v>1</v>
      </c>
      <c r="I122">
        <f t="shared" ref="I122:I124" si="35">H122*10</f>
        <v>10</v>
      </c>
      <c r="J122">
        <v>0</v>
      </c>
      <c r="K122" s="4">
        <v>0.01</v>
      </c>
      <c r="L122" s="4">
        <f>6.95/2</f>
        <v>3.4750000000000001</v>
      </c>
      <c r="M122" t="s">
        <v>33</v>
      </c>
      <c r="N122" t="s">
        <v>18</v>
      </c>
      <c r="O122" t="s">
        <v>54</v>
      </c>
      <c r="P122">
        <v>1</v>
      </c>
      <c r="Q122" s="6">
        <f t="shared" si="30"/>
        <v>3.4650000000000003</v>
      </c>
      <c r="R122">
        <f t="shared" si="20"/>
        <v>0.01</v>
      </c>
      <c r="S122">
        <f t="shared" si="21"/>
        <v>3.4750000000000001</v>
      </c>
      <c r="T122">
        <f t="shared" si="22"/>
        <v>20</v>
      </c>
      <c r="U122">
        <f t="shared" si="23"/>
        <v>20</v>
      </c>
    </row>
    <row r="123" spans="1:21" x14ac:dyDescent="0.2">
      <c r="A123">
        <v>9242022</v>
      </c>
      <c r="B123">
        <v>1400</v>
      </c>
      <c r="C123">
        <v>20</v>
      </c>
      <c r="D123" t="s">
        <v>58</v>
      </c>
      <c r="E123" t="s">
        <v>9</v>
      </c>
      <c r="F123" t="s">
        <v>56</v>
      </c>
      <c r="G123" t="s">
        <v>16</v>
      </c>
      <c r="H123">
        <v>1</v>
      </c>
      <c r="I123">
        <f t="shared" si="35"/>
        <v>10</v>
      </c>
      <c r="J123">
        <v>-45</v>
      </c>
      <c r="K123" s="4">
        <v>2.97</v>
      </c>
      <c r="L123" s="4">
        <v>0.25</v>
      </c>
      <c r="M123" t="s">
        <v>33</v>
      </c>
      <c r="N123" t="s">
        <v>18</v>
      </c>
      <c r="O123" t="s">
        <v>54</v>
      </c>
      <c r="P123">
        <v>1</v>
      </c>
      <c r="Q123" s="6">
        <f t="shared" si="30"/>
        <v>-2.72</v>
      </c>
      <c r="R123">
        <f t="shared" si="20"/>
        <v>2.97</v>
      </c>
      <c r="S123">
        <f t="shared" si="21"/>
        <v>0.25</v>
      </c>
      <c r="T123">
        <f t="shared" si="22"/>
        <v>20</v>
      </c>
      <c r="U123">
        <f t="shared" si="23"/>
        <v>-25</v>
      </c>
    </row>
    <row r="124" spans="1:21" x14ac:dyDescent="0.2">
      <c r="A124">
        <v>9242022</v>
      </c>
      <c r="B124">
        <v>1400</v>
      </c>
      <c r="C124">
        <v>20</v>
      </c>
      <c r="D124" t="s">
        <v>58</v>
      </c>
      <c r="E124" t="s">
        <v>9</v>
      </c>
      <c r="F124" t="s">
        <v>53</v>
      </c>
      <c r="G124" t="s">
        <v>16</v>
      </c>
      <c r="H124">
        <v>1</v>
      </c>
      <c r="I124">
        <f t="shared" si="35"/>
        <v>10</v>
      </c>
      <c r="J124">
        <v>-30</v>
      </c>
      <c r="K124" s="4">
        <v>6.79</v>
      </c>
      <c r="L124" s="4">
        <f>0.25</f>
        <v>0.25</v>
      </c>
      <c r="M124" t="s">
        <v>33</v>
      </c>
      <c r="N124" t="s">
        <v>18</v>
      </c>
      <c r="O124" t="s">
        <v>54</v>
      </c>
      <c r="P124">
        <v>1</v>
      </c>
      <c r="Q124" s="6">
        <f t="shared" si="30"/>
        <v>-6.54</v>
      </c>
      <c r="R124">
        <f t="shared" si="20"/>
        <v>6.79</v>
      </c>
      <c r="S124">
        <f t="shared" si="21"/>
        <v>0.25</v>
      </c>
      <c r="T124">
        <f t="shared" si="22"/>
        <v>20</v>
      </c>
      <c r="U124">
        <f t="shared" si="23"/>
        <v>-10</v>
      </c>
    </row>
    <row r="125" spans="1:21" x14ac:dyDescent="0.2">
      <c r="A125">
        <v>9242022</v>
      </c>
      <c r="B125">
        <v>1400</v>
      </c>
      <c r="C125">
        <v>20</v>
      </c>
      <c r="D125" t="s">
        <v>58</v>
      </c>
      <c r="E125" t="s">
        <v>9</v>
      </c>
      <c r="F125" t="s">
        <v>57</v>
      </c>
      <c r="G125" t="s">
        <v>16</v>
      </c>
      <c r="H125">
        <v>1</v>
      </c>
      <c r="I125">
        <f>H125*10</f>
        <v>10</v>
      </c>
      <c r="J125">
        <v>0</v>
      </c>
      <c r="K125" s="4">
        <v>0.01</v>
      </c>
      <c r="L125" s="4">
        <f>6.95/2</f>
        <v>3.4750000000000001</v>
      </c>
      <c r="M125" t="s">
        <v>33</v>
      </c>
      <c r="N125" t="s">
        <v>18</v>
      </c>
      <c r="O125" t="s">
        <v>54</v>
      </c>
      <c r="P125">
        <v>1</v>
      </c>
      <c r="Q125" s="6">
        <f t="shared" si="30"/>
        <v>3.4650000000000003</v>
      </c>
      <c r="R125">
        <f t="shared" si="20"/>
        <v>0.01</v>
      </c>
      <c r="S125">
        <f t="shared" si="21"/>
        <v>3.4750000000000001</v>
      </c>
      <c r="T125">
        <f t="shared" si="22"/>
        <v>20</v>
      </c>
      <c r="U125">
        <f t="shared" si="23"/>
        <v>20</v>
      </c>
    </row>
    <row r="126" spans="1:21" x14ac:dyDescent="0.2">
      <c r="A126">
        <v>9242022</v>
      </c>
      <c r="B126">
        <v>1930</v>
      </c>
      <c r="C126">
        <v>60</v>
      </c>
      <c r="D126" t="s">
        <v>9</v>
      </c>
      <c r="E126" t="s">
        <v>9</v>
      </c>
      <c r="F126" t="s">
        <v>61</v>
      </c>
      <c r="G126" t="s">
        <v>26</v>
      </c>
      <c r="H126">
        <f>1/P126</f>
        <v>5.0000000000000001E-3</v>
      </c>
      <c r="I126">
        <f>H126*50</f>
        <v>0.25</v>
      </c>
      <c r="J126">
        <f t="shared" ref="J126:J128" si="36">45/4/2</f>
        <v>5.625</v>
      </c>
      <c r="K126" s="4">
        <v>0.1</v>
      </c>
      <c r="L126" s="4">
        <f>5.26/4/2</f>
        <v>0.65749999999999997</v>
      </c>
      <c r="M126" s="2" t="s">
        <v>21</v>
      </c>
      <c r="N126" t="s">
        <v>18</v>
      </c>
      <c r="O126" t="s">
        <v>81</v>
      </c>
      <c r="P126">
        <v>200</v>
      </c>
      <c r="Q126" s="6">
        <f t="shared" si="30"/>
        <v>0.5575</v>
      </c>
      <c r="R126">
        <f t="shared" si="20"/>
        <v>0.65749999999999997</v>
      </c>
      <c r="S126">
        <f t="shared" si="21"/>
        <v>0.1</v>
      </c>
      <c r="T126">
        <f t="shared" si="22"/>
        <v>65.625</v>
      </c>
      <c r="U126">
        <f t="shared" si="23"/>
        <v>60</v>
      </c>
    </row>
    <row r="127" spans="1:21" x14ac:dyDescent="0.2">
      <c r="A127">
        <v>9242022</v>
      </c>
      <c r="B127">
        <v>1930</v>
      </c>
      <c r="C127">
        <v>60</v>
      </c>
      <c r="D127" t="s">
        <v>9</v>
      </c>
      <c r="E127" t="s">
        <v>9</v>
      </c>
      <c r="F127" t="s">
        <v>62</v>
      </c>
      <c r="G127" t="s">
        <v>26</v>
      </c>
      <c r="H127">
        <f>1/P127</f>
        <v>3.3333333333333333E-2</v>
      </c>
      <c r="I127">
        <f>H127*25</f>
        <v>0.83333333333333337</v>
      </c>
      <c r="J127">
        <f t="shared" si="36"/>
        <v>5.625</v>
      </c>
      <c r="K127" s="4">
        <v>0.1</v>
      </c>
      <c r="L127" s="4">
        <f t="shared" ref="L127:L129" si="37">5.26/4/2</f>
        <v>0.65749999999999997</v>
      </c>
      <c r="M127" t="s">
        <v>33</v>
      </c>
      <c r="N127" t="s">
        <v>18</v>
      </c>
      <c r="O127" t="s">
        <v>82</v>
      </c>
      <c r="P127">
        <v>30</v>
      </c>
      <c r="Q127" s="6">
        <f t="shared" si="30"/>
        <v>0.5575</v>
      </c>
      <c r="R127">
        <f t="shared" si="20"/>
        <v>0.1</v>
      </c>
      <c r="S127">
        <f t="shared" si="21"/>
        <v>0.65749999999999997</v>
      </c>
      <c r="T127">
        <f t="shared" si="22"/>
        <v>60</v>
      </c>
      <c r="U127">
        <f t="shared" si="23"/>
        <v>65.625</v>
      </c>
    </row>
    <row r="128" spans="1:21" x14ac:dyDescent="0.2">
      <c r="A128">
        <v>9242022</v>
      </c>
      <c r="B128">
        <v>1930</v>
      </c>
      <c r="C128">
        <v>60</v>
      </c>
      <c r="D128" t="s">
        <v>9</v>
      </c>
      <c r="E128" t="s">
        <v>9</v>
      </c>
      <c r="F128" t="s">
        <v>63</v>
      </c>
      <c r="G128" t="s">
        <v>26</v>
      </c>
      <c r="H128">
        <v>0</v>
      </c>
      <c r="I128">
        <f>H128*100</f>
        <v>0</v>
      </c>
      <c r="J128">
        <f t="shared" si="36"/>
        <v>5.625</v>
      </c>
      <c r="K128" s="4">
        <v>0.1</v>
      </c>
      <c r="L128" s="4">
        <f t="shared" si="37"/>
        <v>0.65749999999999997</v>
      </c>
      <c r="M128" t="s">
        <v>32</v>
      </c>
      <c r="N128" t="s">
        <v>18</v>
      </c>
      <c r="O128" t="s">
        <v>29</v>
      </c>
      <c r="P128">
        <v>1</v>
      </c>
      <c r="Q128" s="6">
        <f t="shared" si="30"/>
        <v>0.5575</v>
      </c>
      <c r="R128">
        <f t="shared" si="20"/>
        <v>0.65749999999999997</v>
      </c>
      <c r="S128">
        <f t="shared" si="21"/>
        <v>0.1</v>
      </c>
      <c r="T128">
        <f t="shared" si="22"/>
        <v>65.625</v>
      </c>
      <c r="U128">
        <f t="shared" si="23"/>
        <v>60</v>
      </c>
    </row>
    <row r="129" spans="1:21" x14ac:dyDescent="0.2">
      <c r="A129">
        <v>9242022</v>
      </c>
      <c r="B129">
        <v>1930</v>
      </c>
      <c r="C129">
        <v>60</v>
      </c>
      <c r="D129" t="s">
        <v>9</v>
      </c>
      <c r="E129" t="s">
        <v>9</v>
      </c>
      <c r="F129" t="s">
        <v>64</v>
      </c>
      <c r="G129" t="s">
        <v>26</v>
      </c>
      <c r="H129">
        <f>1/P129</f>
        <v>1.6666666666666666E-2</v>
      </c>
      <c r="I129">
        <f>H129*100</f>
        <v>1.6666666666666667</v>
      </c>
      <c r="J129">
        <f>45/4/2</f>
        <v>5.625</v>
      </c>
      <c r="K129" s="4">
        <f>1*H129</f>
        <v>1.6666666666666666E-2</v>
      </c>
      <c r="L129" s="4">
        <f t="shared" si="37"/>
        <v>0.65749999999999997</v>
      </c>
      <c r="M129" t="s">
        <v>80</v>
      </c>
      <c r="N129" t="s">
        <v>18</v>
      </c>
      <c r="O129" t="s">
        <v>80</v>
      </c>
      <c r="P129">
        <v>60</v>
      </c>
      <c r="Q129" s="6">
        <f t="shared" si="30"/>
        <v>0.64083333333333325</v>
      </c>
      <c r="R129">
        <f t="shared" si="20"/>
        <v>0.65749999999999997</v>
      </c>
      <c r="S129">
        <f t="shared" si="21"/>
        <v>1.6666666666666666E-2</v>
      </c>
      <c r="T129">
        <f t="shared" si="22"/>
        <v>65.625</v>
      </c>
      <c r="U129">
        <f t="shared" si="23"/>
        <v>60</v>
      </c>
    </row>
    <row r="130" spans="1:21" x14ac:dyDescent="0.2">
      <c r="A130">
        <v>9242022</v>
      </c>
      <c r="B130">
        <v>2000</v>
      </c>
      <c r="C130">
        <v>2</v>
      </c>
      <c r="D130" t="s">
        <v>9</v>
      </c>
      <c r="E130" t="s">
        <v>9</v>
      </c>
      <c r="F130" t="s">
        <v>34</v>
      </c>
      <c r="G130" t="s">
        <v>50</v>
      </c>
      <c r="H130">
        <f t="shared" ref="H130:H131" si="38">1/P130</f>
        <v>6.6666666666666671E-3</v>
      </c>
      <c r="I130">
        <f>H130*30</f>
        <v>0.2</v>
      </c>
      <c r="J130">
        <v>2</v>
      </c>
      <c r="K130" s="4">
        <f>5/P130</f>
        <v>3.3333333333333333E-2</v>
      </c>
      <c r="L130" s="4">
        <v>0</v>
      </c>
      <c r="M130" t="s">
        <v>33</v>
      </c>
      <c r="N130" t="s">
        <v>18</v>
      </c>
      <c r="O130" t="s">
        <v>40</v>
      </c>
      <c r="P130">
        <f>75*2</f>
        <v>150</v>
      </c>
      <c r="Q130" s="6">
        <f t="shared" ref="Q130" si="39">L130-K130</f>
        <v>-3.3333333333333333E-2</v>
      </c>
      <c r="R130">
        <f t="shared" ref="R130:R131" si="40">IF(M130="trash",K130,L130)</f>
        <v>3.3333333333333333E-2</v>
      </c>
      <c r="S130">
        <f t="shared" ref="S130:S131" si="41">IF(M130&lt;&gt;"trash",K130,L130)</f>
        <v>0</v>
      </c>
      <c r="T130">
        <f t="shared" ref="T130:T131" si="42">IF(M130="trash",C130,C130+J130)</f>
        <v>2</v>
      </c>
      <c r="U130">
        <f t="shared" ref="U130:U131" si="43">IF(M130&lt;&gt;"trash",C130,C130+J130)</f>
        <v>4</v>
      </c>
    </row>
    <row r="131" spans="1:21" x14ac:dyDescent="0.2">
      <c r="A131">
        <v>9242022</v>
      </c>
      <c r="B131">
        <v>2000</v>
      </c>
      <c r="C131">
        <v>2</v>
      </c>
      <c r="D131" t="s">
        <v>9</v>
      </c>
      <c r="E131" t="s">
        <v>9</v>
      </c>
      <c r="F131" t="s">
        <v>38</v>
      </c>
      <c r="G131" t="s">
        <v>50</v>
      </c>
      <c r="H131">
        <f t="shared" si="38"/>
        <v>6.6666666666666671E-3</v>
      </c>
      <c r="I131">
        <f>H131*30</f>
        <v>0.2</v>
      </c>
      <c r="J131">
        <v>2</v>
      </c>
      <c r="K131" s="4">
        <f>1/P131</f>
        <v>6.6666666666666671E-3</v>
      </c>
      <c r="L131" s="4">
        <v>0</v>
      </c>
      <c r="M131" t="s">
        <v>33</v>
      </c>
      <c r="N131" t="s">
        <v>18</v>
      </c>
      <c r="O131" t="s">
        <v>40</v>
      </c>
      <c r="P131">
        <v>150</v>
      </c>
      <c r="Q131" s="6">
        <f>L131-K131</f>
        <v>-6.6666666666666671E-3</v>
      </c>
      <c r="R131">
        <f t="shared" ref="R131" si="44">IF(M131="trash",K131,L131)</f>
        <v>6.6666666666666671E-3</v>
      </c>
      <c r="S131">
        <f>IF(M131&lt;&gt;"trash",K131,L131)</f>
        <v>0</v>
      </c>
      <c r="T131">
        <f>IF(M131="trash",C131,C131+J131)</f>
        <v>2</v>
      </c>
      <c r="U131">
        <f>IF(M131&lt;&gt;"trash",C131,C131+J131)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E290-E6C7-4E47-BEC7-9B3BC76FB769}">
  <dimension ref="A1:S100"/>
  <sheetViews>
    <sheetView topLeftCell="M1" workbookViewId="0">
      <selection activeCell="Q2" sqref="Q2:R2"/>
    </sheetView>
  </sheetViews>
  <sheetFormatPr baseColWidth="10" defaultRowHeight="16" x14ac:dyDescent="0.2"/>
  <cols>
    <col min="9" max="9" width="18" bestFit="1" customWidth="1"/>
    <col min="10" max="10" width="13.33203125" bestFit="1" customWidth="1"/>
    <col min="11" max="11" width="16.6640625" bestFit="1" customWidth="1"/>
    <col min="18" max="18" width="15" bestFit="1" customWidth="1"/>
  </cols>
  <sheetData>
    <row r="1" spans="1:19" x14ac:dyDescent="0.2">
      <c r="A1" t="s">
        <v>79</v>
      </c>
      <c r="B1" t="s">
        <v>85</v>
      </c>
      <c r="C1" t="s">
        <v>1</v>
      </c>
      <c r="D1" t="s">
        <v>95</v>
      </c>
      <c r="E1" t="s">
        <v>2</v>
      </c>
      <c r="F1" t="s">
        <v>3</v>
      </c>
      <c r="G1" t="s">
        <v>4</v>
      </c>
      <c r="H1" t="s">
        <v>77</v>
      </c>
      <c r="I1" t="s">
        <v>90</v>
      </c>
      <c r="J1" t="s">
        <v>5</v>
      </c>
      <c r="K1" t="s">
        <v>78</v>
      </c>
      <c r="L1" t="s">
        <v>6</v>
      </c>
      <c r="M1" t="s">
        <v>7</v>
      </c>
      <c r="N1" t="s">
        <v>8</v>
      </c>
      <c r="O1" t="s">
        <v>48</v>
      </c>
      <c r="P1" t="s">
        <v>96</v>
      </c>
      <c r="Q1" t="s">
        <v>97</v>
      </c>
      <c r="R1" t="s">
        <v>98</v>
      </c>
      <c r="S1" t="s">
        <v>99</v>
      </c>
    </row>
    <row r="2" spans="1:19" x14ac:dyDescent="0.2">
      <c r="A2">
        <v>600</v>
      </c>
      <c r="B2">
        <v>2</v>
      </c>
      <c r="C2" t="s">
        <v>88</v>
      </c>
      <c r="D2" t="s">
        <v>9</v>
      </c>
      <c r="E2" t="s">
        <v>34</v>
      </c>
      <c r="F2" t="s">
        <v>50</v>
      </c>
      <c r="G2">
        <f>1/O2</f>
        <v>6.6666666666666671E-3</v>
      </c>
      <c r="H2">
        <f>G2*30</f>
        <v>0.2</v>
      </c>
      <c r="I2">
        <v>2</v>
      </c>
      <c r="J2" s="4">
        <f>5/O2</f>
        <v>3.3333333333333333E-2</v>
      </c>
      <c r="K2" s="4">
        <v>0</v>
      </c>
      <c r="L2" t="s">
        <v>33</v>
      </c>
      <c r="M2" t="s">
        <v>18</v>
      </c>
      <c r="N2" t="s">
        <v>40</v>
      </c>
      <c r="O2">
        <f>75*2</f>
        <v>150</v>
      </c>
      <c r="P2" s="6">
        <f t="shared" ref="P2:P65" si="0">K2-J2</f>
        <v>-3.3333333333333333E-2</v>
      </c>
      <c r="Q2">
        <f t="shared" ref="Q2:R65" si="1">IF(L2="trash",J2,K2)</f>
        <v>3.3333333333333333E-2</v>
      </c>
      <c r="R2">
        <f t="shared" ref="R2:R65" si="2">IF(L2&lt;&gt;"trash",J2,K2)</f>
        <v>0</v>
      </c>
    </row>
    <row r="3" spans="1:19" x14ac:dyDescent="0.2">
      <c r="A3">
        <v>600</v>
      </c>
      <c r="B3">
        <v>0.1</v>
      </c>
      <c r="C3" t="s">
        <v>87</v>
      </c>
      <c r="D3" t="s">
        <v>9</v>
      </c>
      <c r="E3" t="s">
        <v>35</v>
      </c>
      <c r="F3" t="s">
        <v>50</v>
      </c>
      <c r="G3">
        <f>1/O3</f>
        <v>0.02</v>
      </c>
      <c r="H3">
        <f>G3*70</f>
        <v>1.4000000000000001</v>
      </c>
      <c r="I3">
        <v>0.1</v>
      </c>
      <c r="J3" s="4">
        <f>5/O3</f>
        <v>0.1</v>
      </c>
      <c r="K3" s="4">
        <v>0</v>
      </c>
      <c r="L3" t="s">
        <v>33</v>
      </c>
      <c r="M3" t="s">
        <v>18</v>
      </c>
      <c r="N3" t="s">
        <v>40</v>
      </c>
      <c r="O3">
        <f>50</f>
        <v>50</v>
      </c>
      <c r="P3" s="6">
        <f t="shared" si="0"/>
        <v>-0.1</v>
      </c>
      <c r="Q3">
        <f t="shared" si="1"/>
        <v>0.1</v>
      </c>
      <c r="R3">
        <f t="shared" si="2"/>
        <v>0</v>
      </c>
    </row>
    <row r="4" spans="1:19" x14ac:dyDescent="0.2">
      <c r="A4">
        <v>600</v>
      </c>
      <c r="B4">
        <v>5</v>
      </c>
      <c r="C4" t="s">
        <v>86</v>
      </c>
      <c r="D4" t="s">
        <v>9</v>
      </c>
      <c r="E4" t="s">
        <v>36</v>
      </c>
      <c r="F4" t="s">
        <v>50</v>
      </c>
      <c r="G4">
        <f>1/O4</f>
        <v>3.3333333333333333E-2</v>
      </c>
      <c r="H4">
        <f>3*G4</f>
        <v>0.1</v>
      </c>
      <c r="I4">
        <v>5</v>
      </c>
      <c r="J4" s="4">
        <f>3/O4</f>
        <v>0.1</v>
      </c>
      <c r="K4" s="4">
        <v>0</v>
      </c>
      <c r="L4" t="s">
        <v>33</v>
      </c>
      <c r="M4" t="s">
        <v>18</v>
      </c>
      <c r="N4" t="s">
        <v>40</v>
      </c>
      <c r="O4">
        <f>30</f>
        <v>30</v>
      </c>
      <c r="P4" s="6">
        <f t="shared" si="0"/>
        <v>-0.1</v>
      </c>
      <c r="Q4">
        <f t="shared" si="1"/>
        <v>0.1</v>
      </c>
      <c r="R4">
        <f t="shared" si="2"/>
        <v>0</v>
      </c>
    </row>
    <row r="5" spans="1:19" x14ac:dyDescent="0.2">
      <c r="A5">
        <v>600</v>
      </c>
      <c r="B5">
        <v>5</v>
      </c>
      <c r="C5" t="s">
        <v>86</v>
      </c>
      <c r="D5" t="s">
        <v>9</v>
      </c>
      <c r="E5" t="s">
        <v>37</v>
      </c>
      <c r="F5" t="s">
        <v>50</v>
      </c>
      <c r="G5">
        <f>1/O5</f>
        <v>3.3333333333333333E-2</v>
      </c>
      <c r="H5">
        <f>G5*180</f>
        <v>6</v>
      </c>
      <c r="I5">
        <v>5</v>
      </c>
      <c r="J5" s="4">
        <f>3/O5</f>
        <v>0.1</v>
      </c>
      <c r="K5" s="4">
        <v>0</v>
      </c>
      <c r="L5" t="s">
        <v>39</v>
      </c>
      <c r="M5" t="s">
        <v>18</v>
      </c>
      <c r="N5" t="s">
        <v>40</v>
      </c>
      <c r="O5">
        <v>30</v>
      </c>
      <c r="P5" s="6">
        <f t="shared" si="0"/>
        <v>-0.1</v>
      </c>
      <c r="Q5">
        <f t="shared" si="1"/>
        <v>0</v>
      </c>
      <c r="R5">
        <f t="shared" si="2"/>
        <v>0.1</v>
      </c>
    </row>
    <row r="6" spans="1:19" x14ac:dyDescent="0.2">
      <c r="A6">
        <v>600</v>
      </c>
      <c r="B6">
        <v>2</v>
      </c>
      <c r="C6" t="s">
        <v>89</v>
      </c>
      <c r="D6" t="s">
        <v>9</v>
      </c>
      <c r="E6" t="s">
        <v>38</v>
      </c>
      <c r="F6" t="s">
        <v>50</v>
      </c>
      <c r="G6">
        <f>1/O6</f>
        <v>6.6666666666666671E-3</v>
      </c>
      <c r="H6">
        <f>G6*30</f>
        <v>0.2</v>
      </c>
      <c r="I6">
        <v>2</v>
      </c>
      <c r="J6" s="4">
        <f>5/O6</f>
        <v>3.3333333333333333E-2</v>
      </c>
      <c r="K6" s="4">
        <v>0</v>
      </c>
      <c r="L6" t="s">
        <v>33</v>
      </c>
      <c r="M6" t="s">
        <v>18</v>
      </c>
      <c r="N6" t="s">
        <v>40</v>
      </c>
      <c r="O6">
        <v>150</v>
      </c>
      <c r="P6" s="6">
        <f t="shared" si="0"/>
        <v>-3.3333333333333333E-2</v>
      </c>
      <c r="Q6">
        <f t="shared" si="1"/>
        <v>3.3333333333333333E-2</v>
      </c>
      <c r="R6">
        <f t="shared" si="2"/>
        <v>0</v>
      </c>
    </row>
    <row r="7" spans="1:19" x14ac:dyDescent="0.2">
      <c r="A7">
        <v>630</v>
      </c>
      <c r="B7">
        <v>60</v>
      </c>
      <c r="C7" t="s">
        <v>9</v>
      </c>
      <c r="D7" t="s">
        <v>91</v>
      </c>
      <c r="E7" t="s">
        <v>42</v>
      </c>
      <c r="F7" t="s">
        <v>16</v>
      </c>
      <c r="G7">
        <f>5</f>
        <v>5</v>
      </c>
      <c r="H7">
        <v>5</v>
      </c>
      <c r="I7">
        <f>B7/3</f>
        <v>20</v>
      </c>
      <c r="J7" s="4">
        <f>G7*0.125</f>
        <v>0.625</v>
      </c>
      <c r="K7" s="4">
        <f>J7*2.5</f>
        <v>1.5625</v>
      </c>
      <c r="L7" t="s">
        <v>20</v>
      </c>
      <c r="M7" t="s">
        <v>18</v>
      </c>
      <c r="N7" t="s">
        <v>29</v>
      </c>
      <c r="O7">
        <v>1</v>
      </c>
      <c r="P7" s="6">
        <f t="shared" si="0"/>
        <v>0.9375</v>
      </c>
      <c r="Q7">
        <f t="shared" si="1"/>
        <v>1.5625</v>
      </c>
      <c r="R7">
        <f t="shared" si="2"/>
        <v>0.625</v>
      </c>
    </row>
    <row r="8" spans="1:19" x14ac:dyDescent="0.2">
      <c r="A8">
        <v>630</v>
      </c>
      <c r="B8">
        <v>60</v>
      </c>
      <c r="C8" t="s">
        <v>9</v>
      </c>
      <c r="D8" t="s">
        <v>91</v>
      </c>
      <c r="E8" t="s">
        <v>43</v>
      </c>
      <c r="F8" t="s">
        <v>16</v>
      </c>
      <c r="G8">
        <f>2/O8</f>
        <v>0.2857142857142857</v>
      </c>
      <c r="H8">
        <f>20*G8</f>
        <v>5.7142857142857135</v>
      </c>
      <c r="I8">
        <f t="shared" ref="I8:I9" si="3">B8/3</f>
        <v>20</v>
      </c>
      <c r="J8" s="4">
        <f>G8*O8</f>
        <v>2</v>
      </c>
      <c r="K8" s="4">
        <f>2.5*J8</f>
        <v>5</v>
      </c>
      <c r="L8" t="s">
        <v>33</v>
      </c>
      <c r="M8" t="s">
        <v>18</v>
      </c>
      <c r="N8" t="s">
        <v>29</v>
      </c>
      <c r="O8">
        <v>7</v>
      </c>
      <c r="P8" s="6">
        <f t="shared" si="0"/>
        <v>3</v>
      </c>
      <c r="Q8">
        <f t="shared" si="1"/>
        <v>2</v>
      </c>
      <c r="R8">
        <f t="shared" si="2"/>
        <v>5</v>
      </c>
    </row>
    <row r="9" spans="1:19" x14ac:dyDescent="0.2">
      <c r="A9">
        <v>630</v>
      </c>
      <c r="B9">
        <v>60</v>
      </c>
      <c r="C9" t="s">
        <v>9</v>
      </c>
      <c r="D9" t="s">
        <v>91</v>
      </c>
      <c r="E9" t="s">
        <v>44</v>
      </c>
      <c r="F9" t="s">
        <v>16</v>
      </c>
      <c r="G9">
        <f>1/O9</f>
        <v>0.02</v>
      </c>
      <c r="H9">
        <f>20*G9</f>
        <v>0.4</v>
      </c>
      <c r="I9">
        <f t="shared" si="3"/>
        <v>20</v>
      </c>
      <c r="J9" s="4">
        <v>0.1</v>
      </c>
      <c r="K9" s="4">
        <v>0</v>
      </c>
      <c r="L9" t="s">
        <v>39</v>
      </c>
      <c r="M9" t="s">
        <v>18</v>
      </c>
      <c r="N9" t="s">
        <v>29</v>
      </c>
      <c r="O9">
        <v>50</v>
      </c>
      <c r="P9" s="6">
        <f t="shared" si="0"/>
        <v>-0.1</v>
      </c>
      <c r="Q9">
        <f t="shared" si="1"/>
        <v>0</v>
      </c>
      <c r="R9">
        <f t="shared" si="2"/>
        <v>0.1</v>
      </c>
    </row>
    <row r="10" spans="1:19" x14ac:dyDescent="0.2">
      <c r="A10">
        <v>1830</v>
      </c>
      <c r="B10">
        <v>60</v>
      </c>
      <c r="C10" t="s">
        <v>94</v>
      </c>
      <c r="D10" t="s">
        <v>9</v>
      </c>
      <c r="E10" t="s">
        <v>52</v>
      </c>
      <c r="F10" t="s">
        <v>16</v>
      </c>
      <c r="G10">
        <v>1</v>
      </c>
      <c r="H10">
        <v>25</v>
      </c>
      <c r="I10">
        <v>-120</v>
      </c>
      <c r="J10" s="4">
        <v>3</v>
      </c>
      <c r="K10" s="4">
        <v>0.15</v>
      </c>
      <c r="L10" t="s">
        <v>32</v>
      </c>
      <c r="M10" t="s">
        <v>18</v>
      </c>
      <c r="N10" t="s">
        <v>29</v>
      </c>
      <c r="O10">
        <v>1</v>
      </c>
      <c r="P10" s="6">
        <f t="shared" si="0"/>
        <v>-2.85</v>
      </c>
      <c r="Q10">
        <f t="shared" si="1"/>
        <v>0.15</v>
      </c>
      <c r="R10">
        <f t="shared" si="2"/>
        <v>3</v>
      </c>
    </row>
    <row r="11" spans="1:19" x14ac:dyDescent="0.2">
      <c r="A11">
        <v>2000</v>
      </c>
      <c r="B11">
        <v>2</v>
      </c>
      <c r="C11" t="s">
        <v>88</v>
      </c>
      <c r="D11" t="s">
        <v>9</v>
      </c>
      <c r="E11" t="s">
        <v>34</v>
      </c>
      <c r="F11" t="s">
        <v>50</v>
      </c>
      <c r="G11">
        <f t="shared" ref="G11:G17" si="4">1/O11</f>
        <v>6.6666666666666671E-3</v>
      </c>
      <c r="H11">
        <f>G11*30</f>
        <v>0.2</v>
      </c>
      <c r="I11">
        <v>2</v>
      </c>
      <c r="J11" s="4">
        <f>5/O11</f>
        <v>3.3333333333333333E-2</v>
      </c>
      <c r="K11" s="4">
        <v>0</v>
      </c>
      <c r="L11" t="s">
        <v>33</v>
      </c>
      <c r="M11" t="s">
        <v>18</v>
      </c>
      <c r="N11" t="s">
        <v>40</v>
      </c>
      <c r="O11">
        <f>75*2</f>
        <v>150</v>
      </c>
      <c r="P11" s="6">
        <f t="shared" si="0"/>
        <v>-3.3333333333333333E-2</v>
      </c>
      <c r="Q11">
        <f t="shared" si="1"/>
        <v>3.3333333333333333E-2</v>
      </c>
      <c r="R11">
        <f t="shared" si="2"/>
        <v>0</v>
      </c>
    </row>
    <row r="12" spans="1:19" x14ac:dyDescent="0.2">
      <c r="A12">
        <v>2000</v>
      </c>
      <c r="B12">
        <v>2</v>
      </c>
      <c r="C12" t="s">
        <v>89</v>
      </c>
      <c r="D12" t="s">
        <v>9</v>
      </c>
      <c r="E12" t="s">
        <v>38</v>
      </c>
      <c r="F12" t="s">
        <v>50</v>
      </c>
      <c r="G12">
        <f t="shared" si="4"/>
        <v>6.6666666666666671E-3</v>
      </c>
      <c r="H12">
        <f>G12*30</f>
        <v>0.2</v>
      </c>
      <c r="I12">
        <v>2</v>
      </c>
      <c r="J12" s="4">
        <f>1/O12</f>
        <v>6.6666666666666671E-3</v>
      </c>
      <c r="K12" s="4">
        <v>0</v>
      </c>
      <c r="L12" t="s">
        <v>33</v>
      </c>
      <c r="M12" t="s">
        <v>18</v>
      </c>
      <c r="N12" t="s">
        <v>40</v>
      </c>
      <c r="O12">
        <v>150</v>
      </c>
      <c r="P12" s="6">
        <f t="shared" si="0"/>
        <v>-6.6666666666666671E-3</v>
      </c>
      <c r="Q12">
        <f t="shared" si="1"/>
        <v>6.6666666666666671E-3</v>
      </c>
      <c r="R12">
        <f t="shared" si="2"/>
        <v>0</v>
      </c>
    </row>
    <row r="13" spans="1:19" x14ac:dyDescent="0.2">
      <c r="A13">
        <v>600</v>
      </c>
      <c r="B13">
        <v>2</v>
      </c>
      <c r="C13" t="s">
        <v>88</v>
      </c>
      <c r="D13" t="s">
        <v>9</v>
      </c>
      <c r="E13" t="s">
        <v>34</v>
      </c>
      <c r="F13" t="s">
        <v>50</v>
      </c>
      <c r="G13">
        <f t="shared" si="4"/>
        <v>6.6666666666666671E-3</v>
      </c>
      <c r="H13">
        <f>G13*30</f>
        <v>0.2</v>
      </c>
      <c r="I13">
        <v>2</v>
      </c>
      <c r="J13" s="4">
        <f>5/O13</f>
        <v>3.3333333333333333E-2</v>
      </c>
      <c r="K13" s="4">
        <v>0</v>
      </c>
      <c r="L13" t="s">
        <v>33</v>
      </c>
      <c r="M13" t="s">
        <v>18</v>
      </c>
      <c r="N13" t="s">
        <v>40</v>
      </c>
      <c r="O13">
        <f>75*2</f>
        <v>150</v>
      </c>
      <c r="P13" s="6">
        <f t="shared" si="0"/>
        <v>-3.3333333333333333E-2</v>
      </c>
      <c r="Q13">
        <f t="shared" si="1"/>
        <v>3.3333333333333333E-2</v>
      </c>
      <c r="R13">
        <f t="shared" si="2"/>
        <v>0</v>
      </c>
    </row>
    <row r="14" spans="1:19" x14ac:dyDescent="0.2">
      <c r="A14">
        <v>600</v>
      </c>
      <c r="B14">
        <v>0.1</v>
      </c>
      <c r="C14" t="s">
        <v>87</v>
      </c>
      <c r="D14" t="s">
        <v>9</v>
      </c>
      <c r="E14" t="s">
        <v>35</v>
      </c>
      <c r="F14" t="s">
        <v>50</v>
      </c>
      <c r="G14">
        <f t="shared" si="4"/>
        <v>0.02</v>
      </c>
      <c r="H14">
        <f>G14*70</f>
        <v>1.4000000000000001</v>
      </c>
      <c r="I14">
        <v>0.1</v>
      </c>
      <c r="J14" s="4">
        <f>5/O14</f>
        <v>0.1</v>
      </c>
      <c r="K14" s="4">
        <v>0</v>
      </c>
      <c r="L14" t="s">
        <v>33</v>
      </c>
      <c r="M14" t="s">
        <v>18</v>
      </c>
      <c r="N14" t="s">
        <v>40</v>
      </c>
      <c r="O14">
        <f>50</f>
        <v>50</v>
      </c>
      <c r="P14" s="6">
        <f t="shared" si="0"/>
        <v>-0.1</v>
      </c>
      <c r="Q14">
        <f t="shared" si="1"/>
        <v>0.1</v>
      </c>
      <c r="R14">
        <f t="shared" si="2"/>
        <v>0</v>
      </c>
    </row>
    <row r="15" spans="1:19" x14ac:dyDescent="0.2">
      <c r="A15">
        <v>600</v>
      </c>
      <c r="B15">
        <v>5</v>
      </c>
      <c r="C15" t="s">
        <v>86</v>
      </c>
      <c r="D15" t="s">
        <v>9</v>
      </c>
      <c r="E15" t="s">
        <v>36</v>
      </c>
      <c r="F15" t="s">
        <v>50</v>
      </c>
      <c r="G15">
        <f t="shared" si="4"/>
        <v>3.3333333333333333E-2</v>
      </c>
      <c r="H15">
        <f>3*G15</f>
        <v>0.1</v>
      </c>
      <c r="I15">
        <v>5</v>
      </c>
      <c r="J15" s="4">
        <f>3/O15</f>
        <v>0.1</v>
      </c>
      <c r="K15" s="4">
        <v>0</v>
      </c>
      <c r="L15" t="s">
        <v>33</v>
      </c>
      <c r="M15" t="s">
        <v>18</v>
      </c>
      <c r="N15" t="s">
        <v>40</v>
      </c>
      <c r="O15">
        <f>30</f>
        <v>30</v>
      </c>
      <c r="P15" s="6">
        <f t="shared" si="0"/>
        <v>-0.1</v>
      </c>
      <c r="Q15">
        <f t="shared" si="1"/>
        <v>0.1</v>
      </c>
      <c r="R15">
        <f t="shared" si="2"/>
        <v>0</v>
      </c>
    </row>
    <row r="16" spans="1:19" x14ac:dyDescent="0.2">
      <c r="A16">
        <v>600</v>
      </c>
      <c r="B16">
        <v>5</v>
      </c>
      <c r="C16" t="s">
        <v>86</v>
      </c>
      <c r="D16" t="s">
        <v>9</v>
      </c>
      <c r="E16" t="s">
        <v>37</v>
      </c>
      <c r="F16" t="s">
        <v>50</v>
      </c>
      <c r="G16">
        <f t="shared" si="4"/>
        <v>3.3333333333333333E-2</v>
      </c>
      <c r="H16">
        <f>G16*180</f>
        <v>6</v>
      </c>
      <c r="I16">
        <v>5</v>
      </c>
      <c r="J16" s="4">
        <f>3/O16</f>
        <v>0.1</v>
      </c>
      <c r="K16" s="4">
        <v>0</v>
      </c>
      <c r="L16" t="s">
        <v>39</v>
      </c>
      <c r="M16" t="s">
        <v>18</v>
      </c>
      <c r="N16" t="s">
        <v>40</v>
      </c>
      <c r="O16">
        <v>30</v>
      </c>
      <c r="P16" s="6">
        <f t="shared" si="0"/>
        <v>-0.1</v>
      </c>
      <c r="Q16">
        <f t="shared" si="1"/>
        <v>0</v>
      </c>
      <c r="R16">
        <f t="shared" si="2"/>
        <v>0.1</v>
      </c>
    </row>
    <row r="17" spans="1:18" x14ac:dyDescent="0.2">
      <c r="A17">
        <v>600</v>
      </c>
      <c r="B17">
        <v>2</v>
      </c>
      <c r="C17" t="s">
        <v>89</v>
      </c>
      <c r="D17" t="s">
        <v>9</v>
      </c>
      <c r="E17" t="s">
        <v>38</v>
      </c>
      <c r="F17" t="s">
        <v>50</v>
      </c>
      <c r="G17">
        <f t="shared" si="4"/>
        <v>6.6666666666666671E-3</v>
      </c>
      <c r="H17">
        <f>G17*30</f>
        <v>0.2</v>
      </c>
      <c r="I17">
        <v>2</v>
      </c>
      <c r="J17" s="4">
        <f>1/O17</f>
        <v>6.6666666666666671E-3</v>
      </c>
      <c r="K17" s="4">
        <v>0</v>
      </c>
      <c r="L17" t="s">
        <v>33</v>
      </c>
      <c r="M17" t="s">
        <v>18</v>
      </c>
      <c r="N17" t="s">
        <v>40</v>
      </c>
      <c r="O17">
        <v>150</v>
      </c>
      <c r="P17" s="6">
        <f t="shared" si="0"/>
        <v>-6.6666666666666671E-3</v>
      </c>
      <c r="Q17">
        <f t="shared" si="1"/>
        <v>6.6666666666666671E-3</v>
      </c>
      <c r="R17">
        <f t="shared" si="2"/>
        <v>0</v>
      </c>
    </row>
    <row r="18" spans="1:18" x14ac:dyDescent="0.2">
      <c r="A18">
        <v>730</v>
      </c>
      <c r="B18">
        <v>60</v>
      </c>
      <c r="C18" t="s">
        <v>9</v>
      </c>
      <c r="D18" t="s">
        <v>92</v>
      </c>
      <c r="E18" t="s">
        <v>10</v>
      </c>
      <c r="F18" t="s">
        <v>11</v>
      </c>
      <c r="G18">
        <v>0</v>
      </c>
      <c r="H18">
        <v>0</v>
      </c>
      <c r="I18">
        <v>0</v>
      </c>
      <c r="J18" s="4">
        <f>J9</f>
        <v>0.1</v>
      </c>
      <c r="K18" s="4">
        <v>0.15</v>
      </c>
      <c r="L18" t="s">
        <v>12</v>
      </c>
      <c r="M18" t="s">
        <v>18</v>
      </c>
      <c r="N18" t="s">
        <v>10</v>
      </c>
      <c r="O18">
        <v>1</v>
      </c>
      <c r="P18" s="6">
        <f t="shared" si="0"/>
        <v>4.9999999999999989E-2</v>
      </c>
      <c r="Q18">
        <f t="shared" si="1"/>
        <v>0.15</v>
      </c>
      <c r="R18">
        <f t="shared" si="2"/>
        <v>0.1</v>
      </c>
    </row>
    <row r="19" spans="1:18" x14ac:dyDescent="0.2">
      <c r="A19">
        <v>730</v>
      </c>
      <c r="B19">
        <v>60</v>
      </c>
      <c r="C19" t="s">
        <v>9</v>
      </c>
      <c r="D19" t="s">
        <v>91</v>
      </c>
      <c r="E19" t="s">
        <v>13</v>
      </c>
      <c r="F19" t="s">
        <v>16</v>
      </c>
      <c r="G19">
        <v>0</v>
      </c>
      <c r="H19">
        <v>0</v>
      </c>
      <c r="I19">
        <v>-20</v>
      </c>
      <c r="J19" s="4">
        <v>1.5625</v>
      </c>
      <c r="K19" s="4">
        <v>0.625</v>
      </c>
      <c r="L19" t="s">
        <v>12</v>
      </c>
      <c r="M19" t="s">
        <v>18</v>
      </c>
      <c r="N19" t="s">
        <v>17</v>
      </c>
      <c r="O19">
        <v>1</v>
      </c>
      <c r="P19" s="6">
        <f t="shared" si="0"/>
        <v>-0.9375</v>
      </c>
      <c r="Q19">
        <f t="shared" si="1"/>
        <v>0.625</v>
      </c>
      <c r="R19">
        <f t="shared" si="2"/>
        <v>1.5625</v>
      </c>
    </row>
    <row r="20" spans="1:18" x14ac:dyDescent="0.2">
      <c r="A20">
        <v>730</v>
      </c>
      <c r="B20">
        <v>60</v>
      </c>
      <c r="C20" t="s">
        <v>9</v>
      </c>
      <c r="D20" t="s">
        <v>91</v>
      </c>
      <c r="E20" t="s">
        <v>14</v>
      </c>
      <c r="F20" t="s">
        <v>16</v>
      </c>
      <c r="G20">
        <v>0</v>
      </c>
      <c r="H20">
        <v>0</v>
      </c>
      <c r="I20">
        <v>-20</v>
      </c>
      <c r="J20" s="4">
        <v>1.25</v>
      </c>
      <c r="K20" s="4">
        <v>0.12</v>
      </c>
      <c r="L20" t="s">
        <v>12</v>
      </c>
      <c r="M20" t="s">
        <v>18</v>
      </c>
      <c r="N20" t="s">
        <v>17</v>
      </c>
      <c r="O20">
        <v>1</v>
      </c>
      <c r="P20" s="6">
        <f t="shared" si="0"/>
        <v>-1.1299999999999999</v>
      </c>
      <c r="Q20">
        <f t="shared" si="1"/>
        <v>0.12</v>
      </c>
      <c r="R20">
        <f t="shared" si="2"/>
        <v>1.25</v>
      </c>
    </row>
    <row r="21" spans="1:18" x14ac:dyDescent="0.2">
      <c r="A21">
        <v>730</v>
      </c>
      <c r="B21">
        <v>60</v>
      </c>
      <c r="C21" t="s">
        <v>9</v>
      </c>
      <c r="D21" t="s">
        <v>91</v>
      </c>
      <c r="E21" t="s">
        <v>15</v>
      </c>
      <c r="F21" t="s">
        <v>16</v>
      </c>
      <c r="G21">
        <v>0</v>
      </c>
      <c r="H21">
        <v>0</v>
      </c>
      <c r="I21">
        <v>-20</v>
      </c>
      <c r="J21" s="4">
        <v>1.75</v>
      </c>
      <c r="K21" s="4">
        <v>0.12</v>
      </c>
      <c r="L21" t="s">
        <v>12</v>
      </c>
      <c r="M21" t="s">
        <v>18</v>
      </c>
      <c r="N21" t="s">
        <v>17</v>
      </c>
      <c r="O21">
        <v>1</v>
      </c>
      <c r="P21" s="6">
        <f t="shared" si="0"/>
        <v>-1.63</v>
      </c>
      <c r="Q21">
        <f t="shared" si="1"/>
        <v>0.12</v>
      </c>
      <c r="R21">
        <f t="shared" si="2"/>
        <v>1.75</v>
      </c>
    </row>
    <row r="22" spans="1:18" x14ac:dyDescent="0.2">
      <c r="A22">
        <v>730</v>
      </c>
      <c r="B22">
        <v>20</v>
      </c>
      <c r="C22" t="s">
        <v>31</v>
      </c>
      <c r="D22" t="s">
        <v>9</v>
      </c>
      <c r="E22" t="s">
        <v>30</v>
      </c>
      <c r="F22" t="s">
        <v>19</v>
      </c>
      <c r="G22">
        <v>2</v>
      </c>
      <c r="H22" s="2">
        <f>0.25*G22</f>
        <v>0.5</v>
      </c>
      <c r="I22">
        <v>-5</v>
      </c>
      <c r="J22" s="4">
        <v>0</v>
      </c>
      <c r="K22" s="4">
        <v>0</v>
      </c>
      <c r="L22" s="2" t="s">
        <v>20</v>
      </c>
      <c r="M22" t="s">
        <v>18</v>
      </c>
      <c r="N22" t="s">
        <v>83</v>
      </c>
      <c r="O22">
        <v>1</v>
      </c>
      <c r="P22" s="6">
        <f t="shared" si="0"/>
        <v>0</v>
      </c>
      <c r="Q22">
        <f t="shared" si="1"/>
        <v>0</v>
      </c>
      <c r="R22">
        <f t="shared" si="2"/>
        <v>0</v>
      </c>
    </row>
    <row r="23" spans="1:18" x14ac:dyDescent="0.2">
      <c r="A23">
        <v>1930</v>
      </c>
      <c r="B23">
        <v>60</v>
      </c>
      <c r="C23" t="s">
        <v>9</v>
      </c>
      <c r="D23" t="s">
        <v>91</v>
      </c>
      <c r="E23" t="s">
        <v>27</v>
      </c>
      <c r="F23" t="s">
        <v>26</v>
      </c>
      <c r="G23">
        <f>1/4</f>
        <v>0.25</v>
      </c>
      <c r="H23">
        <f>20*G23</f>
        <v>5</v>
      </c>
      <c r="I23">
        <f>20/4/4</f>
        <v>1.25</v>
      </c>
      <c r="J23" s="4">
        <f>1.84/4/2</f>
        <v>0.23</v>
      </c>
      <c r="K23" s="4">
        <f>12/4</f>
        <v>3</v>
      </c>
      <c r="L23" s="2" t="s">
        <v>21</v>
      </c>
      <c r="M23" t="s">
        <v>18</v>
      </c>
      <c r="N23" t="s">
        <v>81</v>
      </c>
      <c r="O23">
        <v>1</v>
      </c>
      <c r="P23" s="6">
        <f t="shared" si="0"/>
        <v>2.77</v>
      </c>
      <c r="Q23">
        <f t="shared" si="1"/>
        <v>3</v>
      </c>
      <c r="R23">
        <f t="shared" si="2"/>
        <v>0.23</v>
      </c>
    </row>
    <row r="24" spans="1:18" x14ac:dyDescent="0.2">
      <c r="A24">
        <v>1930</v>
      </c>
      <c r="B24">
        <v>60</v>
      </c>
      <c r="C24" t="s">
        <v>9</v>
      </c>
      <c r="D24" t="s">
        <v>91</v>
      </c>
      <c r="E24" t="s">
        <v>28</v>
      </c>
      <c r="F24" t="s">
        <v>26</v>
      </c>
      <c r="G24">
        <f t="shared" ref="G24:G26" si="5">1/4</f>
        <v>0.25</v>
      </c>
      <c r="H24">
        <f>20*G24</f>
        <v>5</v>
      </c>
      <c r="I24">
        <f t="shared" ref="I24:I26" si="6">20/4/4</f>
        <v>1.25</v>
      </c>
      <c r="J24" s="4">
        <f>1.84/4/2</f>
        <v>0.23</v>
      </c>
      <c r="K24" s="4">
        <f t="shared" ref="K24:K26" si="7">12/4</f>
        <v>3</v>
      </c>
      <c r="L24" t="s">
        <v>33</v>
      </c>
      <c r="M24" t="s">
        <v>18</v>
      </c>
      <c r="N24" t="s">
        <v>82</v>
      </c>
      <c r="O24">
        <v>1</v>
      </c>
      <c r="P24" s="6">
        <f t="shared" si="0"/>
        <v>2.77</v>
      </c>
      <c r="Q24">
        <f t="shared" si="1"/>
        <v>0.23</v>
      </c>
      <c r="R24">
        <f t="shared" si="2"/>
        <v>3</v>
      </c>
    </row>
    <row r="25" spans="1:18" x14ac:dyDescent="0.2">
      <c r="A25">
        <v>1930</v>
      </c>
      <c r="B25">
        <v>60</v>
      </c>
      <c r="C25" t="s">
        <v>9</v>
      </c>
      <c r="D25" t="s">
        <v>91</v>
      </c>
      <c r="E25" t="s">
        <v>24</v>
      </c>
      <c r="F25" t="s">
        <v>26</v>
      </c>
      <c r="G25">
        <f t="shared" si="5"/>
        <v>0.25</v>
      </c>
      <c r="H25">
        <f>G25*70</f>
        <v>17.5</v>
      </c>
      <c r="I25">
        <f t="shared" si="6"/>
        <v>1.25</v>
      </c>
      <c r="J25" s="4">
        <f>1.48/4</f>
        <v>0.37</v>
      </c>
      <c r="K25" s="4">
        <f t="shared" si="7"/>
        <v>3</v>
      </c>
      <c r="L25" t="s">
        <v>32</v>
      </c>
      <c r="M25" t="s">
        <v>18</v>
      </c>
      <c r="N25" t="s">
        <v>84</v>
      </c>
      <c r="O25">
        <v>1</v>
      </c>
      <c r="P25" s="6">
        <f t="shared" si="0"/>
        <v>2.63</v>
      </c>
      <c r="Q25">
        <f t="shared" si="1"/>
        <v>3</v>
      </c>
      <c r="R25">
        <f t="shared" si="2"/>
        <v>0.37</v>
      </c>
    </row>
    <row r="26" spans="1:18" x14ac:dyDescent="0.2">
      <c r="A26">
        <v>1930</v>
      </c>
      <c r="B26">
        <v>60</v>
      </c>
      <c r="C26" t="s">
        <v>9</v>
      </c>
      <c r="D26" t="s">
        <v>91</v>
      </c>
      <c r="E26" t="s">
        <v>25</v>
      </c>
      <c r="F26" t="s">
        <v>26</v>
      </c>
      <c r="G26">
        <f t="shared" si="5"/>
        <v>0.25</v>
      </c>
      <c r="H26">
        <f>G26*70</f>
        <v>17.5</v>
      </c>
      <c r="I26">
        <f t="shared" si="6"/>
        <v>1.25</v>
      </c>
      <c r="J26" s="4">
        <f>0.76/4</f>
        <v>0.19</v>
      </c>
      <c r="K26" s="4">
        <f t="shared" si="7"/>
        <v>3</v>
      </c>
      <c r="L26" t="s">
        <v>32</v>
      </c>
      <c r="M26" t="s">
        <v>18</v>
      </c>
      <c r="N26" t="s">
        <v>84</v>
      </c>
      <c r="O26">
        <v>1</v>
      </c>
      <c r="P26" s="6">
        <f t="shared" si="0"/>
        <v>2.81</v>
      </c>
      <c r="Q26">
        <f t="shared" si="1"/>
        <v>3</v>
      </c>
      <c r="R26">
        <f t="shared" si="2"/>
        <v>0.19</v>
      </c>
    </row>
    <row r="27" spans="1:18" x14ac:dyDescent="0.2">
      <c r="A27">
        <v>2000</v>
      </c>
      <c r="B27">
        <v>2</v>
      </c>
      <c r="C27" t="s">
        <v>9</v>
      </c>
      <c r="D27" t="s">
        <v>9</v>
      </c>
      <c r="E27" t="s">
        <v>34</v>
      </c>
      <c r="F27" t="s">
        <v>50</v>
      </c>
      <c r="G27">
        <f t="shared" ref="G27:G33" si="8">1/O27</f>
        <v>6.6666666666666671E-3</v>
      </c>
      <c r="H27">
        <f>G27*30</f>
        <v>0.2</v>
      </c>
      <c r="I27">
        <v>2</v>
      </c>
      <c r="J27" s="4">
        <f>5/O27</f>
        <v>3.3333333333333333E-2</v>
      </c>
      <c r="K27" s="4">
        <v>0</v>
      </c>
      <c r="L27" t="s">
        <v>33</v>
      </c>
      <c r="M27" t="s">
        <v>18</v>
      </c>
      <c r="N27" t="s">
        <v>40</v>
      </c>
      <c r="O27">
        <f>75*2</f>
        <v>150</v>
      </c>
      <c r="P27" s="6">
        <f t="shared" si="0"/>
        <v>-3.3333333333333333E-2</v>
      </c>
      <c r="Q27">
        <f t="shared" si="1"/>
        <v>3.3333333333333333E-2</v>
      </c>
      <c r="R27">
        <f t="shared" si="2"/>
        <v>0</v>
      </c>
    </row>
    <row r="28" spans="1:18" x14ac:dyDescent="0.2">
      <c r="A28">
        <v>2000</v>
      </c>
      <c r="B28">
        <v>2</v>
      </c>
      <c r="C28" t="s">
        <v>9</v>
      </c>
      <c r="D28" t="s">
        <v>9</v>
      </c>
      <c r="E28" t="s">
        <v>38</v>
      </c>
      <c r="F28" t="s">
        <v>50</v>
      </c>
      <c r="G28">
        <f t="shared" si="8"/>
        <v>6.6666666666666671E-3</v>
      </c>
      <c r="H28">
        <f>G28*30</f>
        <v>0.2</v>
      </c>
      <c r="I28">
        <v>2</v>
      </c>
      <c r="J28" s="4">
        <f>1/O28</f>
        <v>6.6666666666666671E-3</v>
      </c>
      <c r="K28" s="4">
        <v>0</v>
      </c>
      <c r="L28" t="s">
        <v>33</v>
      </c>
      <c r="M28" t="s">
        <v>18</v>
      </c>
      <c r="N28" t="s">
        <v>40</v>
      </c>
      <c r="O28">
        <v>150</v>
      </c>
      <c r="P28" s="6">
        <f t="shared" si="0"/>
        <v>-6.6666666666666671E-3</v>
      </c>
      <c r="Q28">
        <f t="shared" si="1"/>
        <v>6.6666666666666671E-3</v>
      </c>
      <c r="R28">
        <f t="shared" si="2"/>
        <v>0</v>
      </c>
    </row>
    <row r="29" spans="1:18" x14ac:dyDescent="0.2">
      <c r="A29">
        <v>600</v>
      </c>
      <c r="B29">
        <v>2</v>
      </c>
      <c r="C29" t="s">
        <v>9</v>
      </c>
      <c r="D29" t="s">
        <v>9</v>
      </c>
      <c r="E29" t="s">
        <v>34</v>
      </c>
      <c r="F29" t="s">
        <v>50</v>
      </c>
      <c r="G29">
        <f t="shared" si="8"/>
        <v>6.6666666666666671E-3</v>
      </c>
      <c r="H29">
        <f>G29*30</f>
        <v>0.2</v>
      </c>
      <c r="I29">
        <v>2</v>
      </c>
      <c r="J29" s="4">
        <f>5/O29</f>
        <v>3.3333333333333333E-2</v>
      </c>
      <c r="K29" s="4">
        <v>0</v>
      </c>
      <c r="L29" t="s">
        <v>33</v>
      </c>
      <c r="M29" t="s">
        <v>18</v>
      </c>
      <c r="N29" t="s">
        <v>40</v>
      </c>
      <c r="O29">
        <f>75*2</f>
        <v>150</v>
      </c>
      <c r="P29" s="6">
        <f t="shared" si="0"/>
        <v>-3.3333333333333333E-2</v>
      </c>
      <c r="Q29">
        <f t="shared" si="1"/>
        <v>3.3333333333333333E-2</v>
      </c>
      <c r="R29">
        <f t="shared" si="2"/>
        <v>0</v>
      </c>
    </row>
    <row r="30" spans="1:18" x14ac:dyDescent="0.2">
      <c r="A30">
        <v>600</v>
      </c>
      <c r="B30">
        <v>0.1</v>
      </c>
      <c r="C30" t="s">
        <v>9</v>
      </c>
      <c r="D30" t="s">
        <v>9</v>
      </c>
      <c r="E30" t="s">
        <v>35</v>
      </c>
      <c r="F30" t="s">
        <v>50</v>
      </c>
      <c r="G30">
        <f t="shared" si="8"/>
        <v>0.02</v>
      </c>
      <c r="H30">
        <f>G30*70</f>
        <v>1.4000000000000001</v>
      </c>
      <c r="I30">
        <v>0.1</v>
      </c>
      <c r="J30" s="4">
        <f>5/O30</f>
        <v>0.1</v>
      </c>
      <c r="K30" s="4">
        <v>0</v>
      </c>
      <c r="L30" t="s">
        <v>33</v>
      </c>
      <c r="M30" t="s">
        <v>18</v>
      </c>
      <c r="N30" t="s">
        <v>40</v>
      </c>
      <c r="O30">
        <f>50</f>
        <v>50</v>
      </c>
      <c r="P30" s="6">
        <f t="shared" si="0"/>
        <v>-0.1</v>
      </c>
      <c r="Q30">
        <f t="shared" si="1"/>
        <v>0.1</v>
      </c>
      <c r="R30">
        <f t="shared" si="2"/>
        <v>0</v>
      </c>
    </row>
    <row r="31" spans="1:18" x14ac:dyDescent="0.2">
      <c r="A31">
        <v>600</v>
      </c>
      <c r="B31">
        <v>5</v>
      </c>
      <c r="C31" t="s">
        <v>9</v>
      </c>
      <c r="D31" t="s">
        <v>9</v>
      </c>
      <c r="E31" t="s">
        <v>36</v>
      </c>
      <c r="F31" t="s">
        <v>50</v>
      </c>
      <c r="G31">
        <f t="shared" si="8"/>
        <v>3.3333333333333333E-2</v>
      </c>
      <c r="H31">
        <f>3*G31</f>
        <v>0.1</v>
      </c>
      <c r="I31">
        <v>5</v>
      </c>
      <c r="J31" s="4">
        <f>3/O31</f>
        <v>0.1</v>
      </c>
      <c r="K31" s="4">
        <v>0</v>
      </c>
      <c r="L31" t="s">
        <v>33</v>
      </c>
      <c r="M31" t="s">
        <v>18</v>
      </c>
      <c r="N31" t="s">
        <v>40</v>
      </c>
      <c r="O31">
        <f>30</f>
        <v>30</v>
      </c>
      <c r="P31" s="6">
        <f t="shared" si="0"/>
        <v>-0.1</v>
      </c>
      <c r="Q31">
        <f t="shared" si="1"/>
        <v>0.1</v>
      </c>
      <c r="R31">
        <f t="shared" si="2"/>
        <v>0</v>
      </c>
    </row>
    <row r="32" spans="1:18" x14ac:dyDescent="0.2">
      <c r="A32">
        <v>600</v>
      </c>
      <c r="B32">
        <v>5</v>
      </c>
      <c r="C32" t="s">
        <v>9</v>
      </c>
      <c r="D32" t="s">
        <v>9</v>
      </c>
      <c r="E32" t="s">
        <v>37</v>
      </c>
      <c r="F32" t="s">
        <v>50</v>
      </c>
      <c r="G32">
        <f t="shared" si="8"/>
        <v>3.3333333333333333E-2</v>
      </c>
      <c r="H32">
        <f>G32*180</f>
        <v>6</v>
      </c>
      <c r="I32">
        <v>5</v>
      </c>
      <c r="J32" s="4">
        <f>3/O32</f>
        <v>0.1</v>
      </c>
      <c r="K32" s="4">
        <v>0</v>
      </c>
      <c r="L32" t="s">
        <v>39</v>
      </c>
      <c r="M32" t="s">
        <v>18</v>
      </c>
      <c r="N32" t="s">
        <v>40</v>
      </c>
      <c r="O32">
        <v>30</v>
      </c>
      <c r="P32" s="6">
        <f t="shared" si="0"/>
        <v>-0.1</v>
      </c>
      <c r="Q32">
        <f t="shared" si="1"/>
        <v>0</v>
      </c>
      <c r="R32">
        <f t="shared" si="2"/>
        <v>0.1</v>
      </c>
    </row>
    <row r="33" spans="1:18" x14ac:dyDescent="0.2">
      <c r="A33">
        <v>600</v>
      </c>
      <c r="B33">
        <v>2</v>
      </c>
      <c r="C33" t="s">
        <v>9</v>
      </c>
      <c r="D33" t="s">
        <v>9</v>
      </c>
      <c r="E33" t="s">
        <v>38</v>
      </c>
      <c r="F33" t="s">
        <v>50</v>
      </c>
      <c r="G33">
        <f t="shared" si="8"/>
        <v>6.6666666666666671E-3</v>
      </c>
      <c r="H33">
        <f>G33*30</f>
        <v>0.2</v>
      </c>
      <c r="I33">
        <v>2</v>
      </c>
      <c r="J33" s="4">
        <f>1/O33</f>
        <v>6.6666666666666671E-3</v>
      </c>
      <c r="K33" s="4">
        <v>0</v>
      </c>
      <c r="L33" t="s">
        <v>33</v>
      </c>
      <c r="M33" t="s">
        <v>18</v>
      </c>
      <c r="N33" t="s">
        <v>40</v>
      </c>
      <c r="O33">
        <v>150</v>
      </c>
      <c r="P33" s="6">
        <f t="shared" si="0"/>
        <v>-6.6666666666666671E-3</v>
      </c>
      <c r="Q33">
        <f t="shared" si="1"/>
        <v>6.6666666666666671E-3</v>
      </c>
      <c r="R33">
        <f t="shared" si="2"/>
        <v>0</v>
      </c>
    </row>
    <row r="34" spans="1:18" x14ac:dyDescent="0.2">
      <c r="A34">
        <v>730</v>
      </c>
      <c r="B34">
        <v>60</v>
      </c>
      <c r="C34" t="s">
        <v>9</v>
      </c>
      <c r="D34" t="s">
        <v>9</v>
      </c>
      <c r="E34" t="s">
        <v>10</v>
      </c>
      <c r="F34" t="s">
        <v>11</v>
      </c>
      <c r="G34">
        <v>0</v>
      </c>
      <c r="H34">
        <v>0</v>
      </c>
      <c r="I34">
        <v>0</v>
      </c>
      <c r="J34" s="4">
        <v>2.25</v>
      </c>
      <c r="K34" s="4">
        <v>0.15</v>
      </c>
      <c r="L34" t="s">
        <v>12</v>
      </c>
      <c r="M34" t="s">
        <v>18</v>
      </c>
      <c r="N34" t="s">
        <v>10</v>
      </c>
      <c r="O34">
        <v>1</v>
      </c>
      <c r="P34" s="6">
        <f t="shared" si="0"/>
        <v>-2.1</v>
      </c>
      <c r="Q34">
        <f t="shared" si="1"/>
        <v>0.15</v>
      </c>
      <c r="R34">
        <f t="shared" si="2"/>
        <v>2.25</v>
      </c>
    </row>
    <row r="35" spans="1:18" x14ac:dyDescent="0.2">
      <c r="A35">
        <v>730</v>
      </c>
      <c r="B35">
        <v>60</v>
      </c>
      <c r="C35" t="s">
        <v>9</v>
      </c>
      <c r="D35" t="s">
        <v>9</v>
      </c>
      <c r="E35" t="s">
        <v>13</v>
      </c>
      <c r="F35" t="s">
        <v>16</v>
      </c>
      <c r="G35">
        <v>0</v>
      </c>
      <c r="H35">
        <v>0</v>
      </c>
      <c r="I35">
        <v>-20</v>
      </c>
      <c r="J35" s="4">
        <v>1.5625</v>
      </c>
      <c r="K35" s="4">
        <v>0.625</v>
      </c>
      <c r="L35" t="s">
        <v>12</v>
      </c>
      <c r="M35" t="s">
        <v>18</v>
      </c>
      <c r="N35" t="s">
        <v>17</v>
      </c>
      <c r="O35">
        <v>1</v>
      </c>
      <c r="P35" s="6">
        <f t="shared" si="0"/>
        <v>-0.9375</v>
      </c>
      <c r="Q35">
        <f t="shared" si="1"/>
        <v>0.625</v>
      </c>
      <c r="R35">
        <f t="shared" si="2"/>
        <v>1.5625</v>
      </c>
    </row>
    <row r="36" spans="1:18" x14ac:dyDescent="0.2">
      <c r="A36">
        <v>730</v>
      </c>
      <c r="B36">
        <v>60</v>
      </c>
      <c r="C36" t="s">
        <v>9</v>
      </c>
      <c r="D36" t="s">
        <v>9</v>
      </c>
      <c r="E36" t="s">
        <v>14</v>
      </c>
      <c r="F36" t="s">
        <v>16</v>
      </c>
      <c r="G36">
        <v>0</v>
      </c>
      <c r="H36">
        <v>0</v>
      </c>
      <c r="I36">
        <v>-20</v>
      </c>
      <c r="J36" s="4">
        <v>1.25</v>
      </c>
      <c r="K36" s="4">
        <v>0.12</v>
      </c>
      <c r="L36" t="s">
        <v>12</v>
      </c>
      <c r="M36" t="s">
        <v>18</v>
      </c>
      <c r="N36" t="s">
        <v>17</v>
      </c>
      <c r="O36">
        <v>1</v>
      </c>
      <c r="P36" s="6">
        <f t="shared" si="0"/>
        <v>-1.1299999999999999</v>
      </c>
      <c r="Q36">
        <f t="shared" si="1"/>
        <v>0.12</v>
      </c>
      <c r="R36">
        <f t="shared" si="2"/>
        <v>1.25</v>
      </c>
    </row>
    <row r="37" spans="1:18" x14ac:dyDescent="0.2">
      <c r="A37">
        <v>730</v>
      </c>
      <c r="B37">
        <v>60</v>
      </c>
      <c r="C37" t="s">
        <v>9</v>
      </c>
      <c r="D37" t="s">
        <v>9</v>
      </c>
      <c r="E37" t="s">
        <v>15</v>
      </c>
      <c r="F37" t="s">
        <v>16</v>
      </c>
      <c r="G37">
        <v>0</v>
      </c>
      <c r="H37">
        <v>0</v>
      </c>
      <c r="I37">
        <v>-20</v>
      </c>
      <c r="J37" s="4">
        <v>1.75</v>
      </c>
      <c r="K37" s="4">
        <v>0.12</v>
      </c>
      <c r="L37" t="s">
        <v>12</v>
      </c>
      <c r="M37" t="s">
        <v>18</v>
      </c>
      <c r="N37" t="s">
        <v>17</v>
      </c>
      <c r="O37">
        <v>1</v>
      </c>
      <c r="P37" s="6">
        <f t="shared" si="0"/>
        <v>-1.63</v>
      </c>
      <c r="Q37">
        <f t="shared" si="1"/>
        <v>0.12</v>
      </c>
      <c r="R37">
        <f t="shared" si="2"/>
        <v>1.75</v>
      </c>
    </row>
    <row r="38" spans="1:18" x14ac:dyDescent="0.2">
      <c r="A38">
        <v>730</v>
      </c>
      <c r="B38">
        <v>20</v>
      </c>
      <c r="C38" t="s">
        <v>31</v>
      </c>
      <c r="D38" t="s">
        <v>9</v>
      </c>
      <c r="E38" t="s">
        <v>30</v>
      </c>
      <c r="F38" t="s">
        <v>19</v>
      </c>
      <c r="G38">
        <v>2</v>
      </c>
      <c r="H38" s="2">
        <f>0.25*G38</f>
        <v>0.5</v>
      </c>
      <c r="I38">
        <v>-5</v>
      </c>
      <c r="J38" s="4">
        <v>0</v>
      </c>
      <c r="K38" s="4">
        <v>0</v>
      </c>
      <c r="L38" s="2" t="s">
        <v>20</v>
      </c>
      <c r="M38" t="s">
        <v>18</v>
      </c>
      <c r="N38" t="s">
        <v>83</v>
      </c>
      <c r="O38">
        <v>1</v>
      </c>
      <c r="P38" s="6">
        <f t="shared" si="0"/>
        <v>0</v>
      </c>
      <c r="Q38">
        <f t="shared" si="1"/>
        <v>0</v>
      </c>
      <c r="R38">
        <f t="shared" si="2"/>
        <v>0</v>
      </c>
    </row>
    <row r="39" spans="1:18" x14ac:dyDescent="0.2">
      <c r="A39">
        <v>1930</v>
      </c>
      <c r="B39">
        <v>60</v>
      </c>
      <c r="C39" t="s">
        <v>9</v>
      </c>
      <c r="D39" t="s">
        <v>9</v>
      </c>
      <c r="E39" t="s">
        <v>27</v>
      </c>
      <c r="F39" t="s">
        <v>26</v>
      </c>
      <c r="G39">
        <f>1/4</f>
        <v>0.25</v>
      </c>
      <c r="H39">
        <f>20*G39</f>
        <v>5</v>
      </c>
      <c r="I39">
        <f t="shared" ref="I39:I42" si="9">20/4/4</f>
        <v>1.25</v>
      </c>
      <c r="J39" s="4">
        <f>1.84/4/2</f>
        <v>0.23</v>
      </c>
      <c r="K39" s="4">
        <f t="shared" ref="K39:K42" si="10">12/4</f>
        <v>3</v>
      </c>
      <c r="L39" s="2" t="s">
        <v>21</v>
      </c>
      <c r="M39" t="s">
        <v>18</v>
      </c>
      <c r="N39" t="s">
        <v>81</v>
      </c>
      <c r="O39">
        <v>1</v>
      </c>
      <c r="P39" s="6">
        <f t="shared" si="0"/>
        <v>2.77</v>
      </c>
      <c r="Q39">
        <f t="shared" si="1"/>
        <v>3</v>
      </c>
      <c r="R39">
        <f t="shared" si="2"/>
        <v>0.23</v>
      </c>
    </row>
    <row r="40" spans="1:18" x14ac:dyDescent="0.2">
      <c r="A40">
        <v>1930</v>
      </c>
      <c r="B40">
        <v>60</v>
      </c>
      <c r="C40" t="s">
        <v>9</v>
      </c>
      <c r="D40" t="s">
        <v>9</v>
      </c>
      <c r="E40" t="s">
        <v>28</v>
      </c>
      <c r="F40" t="s">
        <v>26</v>
      </c>
      <c r="G40">
        <f t="shared" ref="G40:G42" si="11">1/4</f>
        <v>0.25</v>
      </c>
      <c r="H40">
        <f>20*G40</f>
        <v>5</v>
      </c>
      <c r="I40">
        <f t="shared" si="9"/>
        <v>1.25</v>
      </c>
      <c r="J40" s="4">
        <f>1.84/4/2</f>
        <v>0.23</v>
      </c>
      <c r="K40" s="4">
        <f t="shared" si="10"/>
        <v>3</v>
      </c>
      <c r="L40" t="s">
        <v>33</v>
      </c>
      <c r="M40" t="s">
        <v>18</v>
      </c>
      <c r="N40" t="s">
        <v>82</v>
      </c>
      <c r="O40">
        <v>1</v>
      </c>
      <c r="P40" s="6">
        <f t="shared" si="0"/>
        <v>2.77</v>
      </c>
      <c r="Q40">
        <f t="shared" si="1"/>
        <v>0.23</v>
      </c>
      <c r="R40">
        <f t="shared" si="2"/>
        <v>3</v>
      </c>
    </row>
    <row r="41" spans="1:18" x14ac:dyDescent="0.2">
      <c r="A41">
        <v>1930</v>
      </c>
      <c r="B41">
        <v>60</v>
      </c>
      <c r="C41" t="s">
        <v>9</v>
      </c>
      <c r="D41" t="s">
        <v>9</v>
      </c>
      <c r="E41" t="s">
        <v>24</v>
      </c>
      <c r="F41" t="s">
        <v>26</v>
      </c>
      <c r="G41">
        <f t="shared" si="11"/>
        <v>0.25</v>
      </c>
      <c r="H41">
        <f>G41*70</f>
        <v>17.5</v>
      </c>
      <c r="I41">
        <f t="shared" si="9"/>
        <v>1.25</v>
      </c>
      <c r="J41" s="4">
        <f>1.48/4</f>
        <v>0.37</v>
      </c>
      <c r="K41" s="4">
        <f t="shared" si="10"/>
        <v>3</v>
      </c>
      <c r="L41" t="s">
        <v>32</v>
      </c>
      <c r="M41" t="s">
        <v>18</v>
      </c>
      <c r="N41" t="s">
        <v>84</v>
      </c>
      <c r="O41">
        <v>1</v>
      </c>
      <c r="P41" s="6">
        <f t="shared" si="0"/>
        <v>2.63</v>
      </c>
      <c r="Q41">
        <f t="shared" si="1"/>
        <v>3</v>
      </c>
      <c r="R41">
        <f t="shared" si="2"/>
        <v>0.37</v>
      </c>
    </row>
    <row r="42" spans="1:18" x14ac:dyDescent="0.2">
      <c r="A42">
        <v>1930</v>
      </c>
      <c r="B42">
        <v>60</v>
      </c>
      <c r="C42" t="s">
        <v>9</v>
      </c>
      <c r="D42" t="s">
        <v>9</v>
      </c>
      <c r="E42" t="s">
        <v>25</v>
      </c>
      <c r="F42" t="s">
        <v>26</v>
      </c>
      <c r="G42">
        <f t="shared" si="11"/>
        <v>0.25</v>
      </c>
      <c r="H42">
        <f>G42*70</f>
        <v>17.5</v>
      </c>
      <c r="I42">
        <f t="shared" si="9"/>
        <v>1.25</v>
      </c>
      <c r="J42" s="4">
        <f>0.76/4</f>
        <v>0.19</v>
      </c>
      <c r="K42" s="4">
        <f t="shared" si="10"/>
        <v>3</v>
      </c>
      <c r="L42" t="s">
        <v>32</v>
      </c>
      <c r="M42" t="s">
        <v>18</v>
      </c>
      <c r="N42" t="s">
        <v>84</v>
      </c>
      <c r="O42">
        <v>1</v>
      </c>
      <c r="P42" s="6">
        <f t="shared" si="0"/>
        <v>2.81</v>
      </c>
      <c r="Q42">
        <f t="shared" si="1"/>
        <v>3</v>
      </c>
      <c r="R42">
        <f t="shared" si="2"/>
        <v>0.19</v>
      </c>
    </row>
    <row r="43" spans="1:18" x14ac:dyDescent="0.2">
      <c r="A43">
        <v>2000</v>
      </c>
      <c r="B43">
        <v>2</v>
      </c>
      <c r="C43" t="s">
        <v>9</v>
      </c>
      <c r="D43" t="s">
        <v>9</v>
      </c>
      <c r="E43" t="s">
        <v>34</v>
      </c>
      <c r="F43" t="s">
        <v>50</v>
      </c>
      <c r="G43">
        <f t="shared" ref="G43:G49" si="12">1/O43</f>
        <v>6.6666666666666671E-3</v>
      </c>
      <c r="H43">
        <f>G43*30</f>
        <v>0.2</v>
      </c>
      <c r="I43">
        <v>2</v>
      </c>
      <c r="J43" s="4">
        <f>5/O43</f>
        <v>3.3333333333333333E-2</v>
      </c>
      <c r="K43" s="4">
        <v>0</v>
      </c>
      <c r="L43" t="s">
        <v>33</v>
      </c>
      <c r="M43" t="s">
        <v>18</v>
      </c>
      <c r="N43" t="s">
        <v>40</v>
      </c>
      <c r="O43">
        <f>75*2</f>
        <v>150</v>
      </c>
      <c r="P43" s="6">
        <f t="shared" si="0"/>
        <v>-3.3333333333333333E-2</v>
      </c>
      <c r="Q43">
        <f t="shared" si="1"/>
        <v>3.3333333333333333E-2</v>
      </c>
      <c r="R43">
        <f t="shared" si="2"/>
        <v>0</v>
      </c>
    </row>
    <row r="44" spans="1:18" x14ac:dyDescent="0.2">
      <c r="A44">
        <v>2000</v>
      </c>
      <c r="B44">
        <v>2</v>
      </c>
      <c r="C44" t="s">
        <v>9</v>
      </c>
      <c r="D44" t="s">
        <v>9</v>
      </c>
      <c r="E44" t="s">
        <v>38</v>
      </c>
      <c r="F44" t="s">
        <v>50</v>
      </c>
      <c r="G44">
        <f t="shared" si="12"/>
        <v>6.6666666666666671E-3</v>
      </c>
      <c r="H44">
        <f>G44*30</f>
        <v>0.2</v>
      </c>
      <c r="I44">
        <v>2</v>
      </c>
      <c r="J44" s="4">
        <f>1/O44</f>
        <v>6.6666666666666671E-3</v>
      </c>
      <c r="K44" s="4">
        <v>0</v>
      </c>
      <c r="L44" t="s">
        <v>33</v>
      </c>
      <c r="M44" t="s">
        <v>18</v>
      </c>
      <c r="N44" t="s">
        <v>40</v>
      </c>
      <c r="O44">
        <v>150</v>
      </c>
      <c r="P44" s="6">
        <f t="shared" si="0"/>
        <v>-6.6666666666666671E-3</v>
      </c>
      <c r="Q44">
        <f t="shared" si="1"/>
        <v>6.6666666666666671E-3</v>
      </c>
      <c r="R44">
        <f t="shared" si="2"/>
        <v>0</v>
      </c>
    </row>
    <row r="45" spans="1:18" x14ac:dyDescent="0.2">
      <c r="A45">
        <v>600</v>
      </c>
      <c r="B45">
        <v>2</v>
      </c>
      <c r="C45" t="s">
        <v>9</v>
      </c>
      <c r="D45" t="s">
        <v>9</v>
      </c>
      <c r="E45" t="s">
        <v>34</v>
      </c>
      <c r="F45" t="s">
        <v>50</v>
      </c>
      <c r="G45">
        <f t="shared" si="12"/>
        <v>6.6666666666666671E-3</v>
      </c>
      <c r="H45">
        <f>G45*30</f>
        <v>0.2</v>
      </c>
      <c r="I45">
        <v>2</v>
      </c>
      <c r="J45" s="4">
        <f>5/O45</f>
        <v>3.3333333333333333E-2</v>
      </c>
      <c r="K45" s="4">
        <v>0</v>
      </c>
      <c r="L45" t="s">
        <v>33</v>
      </c>
      <c r="M45" t="s">
        <v>18</v>
      </c>
      <c r="N45" t="s">
        <v>40</v>
      </c>
      <c r="O45">
        <f>75*2</f>
        <v>150</v>
      </c>
      <c r="P45" s="6">
        <f t="shared" si="0"/>
        <v>-3.3333333333333333E-2</v>
      </c>
      <c r="Q45">
        <f t="shared" si="1"/>
        <v>3.3333333333333333E-2</v>
      </c>
      <c r="R45">
        <f t="shared" si="2"/>
        <v>0</v>
      </c>
    </row>
    <row r="46" spans="1:18" x14ac:dyDescent="0.2">
      <c r="A46">
        <v>600</v>
      </c>
      <c r="B46">
        <v>0.1</v>
      </c>
      <c r="C46" t="s">
        <v>9</v>
      </c>
      <c r="D46" t="s">
        <v>9</v>
      </c>
      <c r="E46" t="s">
        <v>35</v>
      </c>
      <c r="F46" t="s">
        <v>50</v>
      </c>
      <c r="G46">
        <f t="shared" si="12"/>
        <v>0.02</v>
      </c>
      <c r="H46">
        <f>G46*70</f>
        <v>1.4000000000000001</v>
      </c>
      <c r="I46">
        <v>0.1</v>
      </c>
      <c r="J46" s="4">
        <f>5/O46</f>
        <v>0.1</v>
      </c>
      <c r="K46" s="4">
        <v>0</v>
      </c>
      <c r="L46" t="s">
        <v>33</v>
      </c>
      <c r="M46" t="s">
        <v>18</v>
      </c>
      <c r="N46" t="s">
        <v>40</v>
      </c>
      <c r="O46">
        <f>50</f>
        <v>50</v>
      </c>
      <c r="P46" s="6">
        <f t="shared" si="0"/>
        <v>-0.1</v>
      </c>
      <c r="Q46">
        <f t="shared" si="1"/>
        <v>0.1</v>
      </c>
      <c r="R46">
        <f t="shared" si="2"/>
        <v>0</v>
      </c>
    </row>
    <row r="47" spans="1:18" x14ac:dyDescent="0.2">
      <c r="A47">
        <v>600</v>
      </c>
      <c r="B47">
        <v>5</v>
      </c>
      <c r="C47" t="s">
        <v>9</v>
      </c>
      <c r="D47" t="s">
        <v>9</v>
      </c>
      <c r="E47" t="s">
        <v>36</v>
      </c>
      <c r="F47" t="s">
        <v>50</v>
      </c>
      <c r="G47">
        <f t="shared" si="12"/>
        <v>3.3333333333333333E-2</v>
      </c>
      <c r="H47">
        <f>3*G47</f>
        <v>0.1</v>
      </c>
      <c r="I47">
        <v>5</v>
      </c>
      <c r="J47" s="4">
        <f>3/O47</f>
        <v>0.1</v>
      </c>
      <c r="K47" s="4">
        <v>0</v>
      </c>
      <c r="L47" t="s">
        <v>33</v>
      </c>
      <c r="M47" t="s">
        <v>18</v>
      </c>
      <c r="N47" t="s">
        <v>40</v>
      </c>
      <c r="O47">
        <f>30</f>
        <v>30</v>
      </c>
      <c r="P47" s="6">
        <f t="shared" si="0"/>
        <v>-0.1</v>
      </c>
      <c r="Q47">
        <f t="shared" si="1"/>
        <v>0.1</v>
      </c>
      <c r="R47">
        <f t="shared" si="2"/>
        <v>0</v>
      </c>
    </row>
    <row r="48" spans="1:18" x14ac:dyDescent="0.2">
      <c r="A48">
        <v>600</v>
      </c>
      <c r="B48">
        <v>5</v>
      </c>
      <c r="C48" t="s">
        <v>9</v>
      </c>
      <c r="D48" t="s">
        <v>9</v>
      </c>
      <c r="E48" t="s">
        <v>37</v>
      </c>
      <c r="F48" t="s">
        <v>50</v>
      </c>
      <c r="G48">
        <f t="shared" si="12"/>
        <v>3.3333333333333333E-2</v>
      </c>
      <c r="H48">
        <f>G48*180</f>
        <v>6</v>
      </c>
      <c r="I48">
        <v>5</v>
      </c>
      <c r="J48" s="4">
        <f>3/O48</f>
        <v>0.1</v>
      </c>
      <c r="K48" s="4">
        <v>0</v>
      </c>
      <c r="L48" t="s">
        <v>39</v>
      </c>
      <c r="M48" t="s">
        <v>18</v>
      </c>
      <c r="N48" t="s">
        <v>40</v>
      </c>
      <c r="O48">
        <v>30</v>
      </c>
      <c r="P48" s="6">
        <f t="shared" si="0"/>
        <v>-0.1</v>
      </c>
      <c r="Q48">
        <f t="shared" si="1"/>
        <v>0</v>
      </c>
      <c r="R48">
        <f t="shared" si="2"/>
        <v>0.1</v>
      </c>
    </row>
    <row r="49" spans="1:18" x14ac:dyDescent="0.2">
      <c r="A49">
        <v>600</v>
      </c>
      <c r="B49">
        <v>2</v>
      </c>
      <c r="C49" t="s">
        <v>9</v>
      </c>
      <c r="D49" t="s">
        <v>9</v>
      </c>
      <c r="E49" t="s">
        <v>38</v>
      </c>
      <c r="F49" t="s">
        <v>50</v>
      </c>
      <c r="G49">
        <f t="shared" si="12"/>
        <v>1</v>
      </c>
      <c r="H49">
        <f>G49*30</f>
        <v>30</v>
      </c>
      <c r="I49">
        <v>2</v>
      </c>
      <c r="J49" s="4">
        <f>1/O49</f>
        <v>1</v>
      </c>
      <c r="K49" s="4">
        <v>0</v>
      </c>
      <c r="L49" t="s">
        <v>33</v>
      </c>
      <c r="M49" t="s">
        <v>18</v>
      </c>
      <c r="N49" t="s">
        <v>40</v>
      </c>
      <c r="O49">
        <v>1</v>
      </c>
      <c r="P49" s="6">
        <f t="shared" si="0"/>
        <v>-1</v>
      </c>
      <c r="Q49">
        <f t="shared" si="1"/>
        <v>1</v>
      </c>
      <c r="R49">
        <f t="shared" si="2"/>
        <v>0</v>
      </c>
    </row>
    <row r="50" spans="1:18" x14ac:dyDescent="0.2">
      <c r="A50">
        <v>730</v>
      </c>
      <c r="B50">
        <v>60</v>
      </c>
      <c r="C50" t="s">
        <v>9</v>
      </c>
      <c r="D50" t="s">
        <v>9</v>
      </c>
      <c r="E50" t="s">
        <v>10</v>
      </c>
      <c r="F50" t="s">
        <v>11</v>
      </c>
      <c r="G50">
        <v>0</v>
      </c>
      <c r="H50">
        <v>0</v>
      </c>
      <c r="I50">
        <v>0</v>
      </c>
      <c r="J50" s="4">
        <v>2.25</v>
      </c>
      <c r="K50" s="4">
        <v>0.15</v>
      </c>
      <c r="L50" t="s">
        <v>12</v>
      </c>
      <c r="M50" t="s">
        <v>18</v>
      </c>
      <c r="N50" t="s">
        <v>10</v>
      </c>
      <c r="O50">
        <v>1</v>
      </c>
      <c r="P50" s="6">
        <f t="shared" si="0"/>
        <v>-2.1</v>
      </c>
      <c r="Q50">
        <f t="shared" si="1"/>
        <v>0.15</v>
      </c>
      <c r="R50">
        <f t="shared" si="2"/>
        <v>2.25</v>
      </c>
    </row>
    <row r="51" spans="1:18" x14ac:dyDescent="0.2">
      <c r="A51">
        <v>730</v>
      </c>
      <c r="B51">
        <v>60</v>
      </c>
      <c r="C51" t="s">
        <v>9</v>
      </c>
      <c r="D51" t="s">
        <v>9</v>
      </c>
      <c r="E51" t="s">
        <v>13</v>
      </c>
      <c r="F51" t="s">
        <v>16</v>
      </c>
      <c r="G51">
        <v>0</v>
      </c>
      <c r="H51">
        <v>0</v>
      </c>
      <c r="I51">
        <v>-20</v>
      </c>
      <c r="J51" s="4">
        <v>1.5625</v>
      </c>
      <c r="K51" s="4">
        <v>0.625</v>
      </c>
      <c r="L51" t="s">
        <v>12</v>
      </c>
      <c r="M51" t="s">
        <v>18</v>
      </c>
      <c r="N51" t="s">
        <v>17</v>
      </c>
      <c r="O51">
        <v>1</v>
      </c>
      <c r="P51" s="6">
        <f t="shared" si="0"/>
        <v>-0.9375</v>
      </c>
      <c r="Q51">
        <f t="shared" si="1"/>
        <v>0.625</v>
      </c>
      <c r="R51">
        <f t="shared" si="2"/>
        <v>1.5625</v>
      </c>
    </row>
    <row r="52" spans="1:18" x14ac:dyDescent="0.2">
      <c r="A52">
        <v>730</v>
      </c>
      <c r="B52">
        <v>60</v>
      </c>
      <c r="C52" t="s">
        <v>9</v>
      </c>
      <c r="D52" t="s">
        <v>9</v>
      </c>
      <c r="E52" t="s">
        <v>14</v>
      </c>
      <c r="F52" t="s">
        <v>16</v>
      </c>
      <c r="G52">
        <v>0</v>
      </c>
      <c r="H52">
        <v>0</v>
      </c>
      <c r="I52">
        <v>-20</v>
      </c>
      <c r="J52" s="4">
        <v>1.25</v>
      </c>
      <c r="K52" s="4">
        <v>0.12</v>
      </c>
      <c r="L52" t="s">
        <v>12</v>
      </c>
      <c r="M52" t="s">
        <v>18</v>
      </c>
      <c r="N52" t="s">
        <v>17</v>
      </c>
      <c r="O52">
        <v>1</v>
      </c>
      <c r="P52" s="6">
        <f t="shared" si="0"/>
        <v>-1.1299999999999999</v>
      </c>
      <c r="Q52">
        <f t="shared" si="1"/>
        <v>0.12</v>
      </c>
      <c r="R52">
        <f t="shared" si="2"/>
        <v>1.25</v>
      </c>
    </row>
    <row r="53" spans="1:18" x14ac:dyDescent="0.2">
      <c r="A53">
        <v>730</v>
      </c>
      <c r="B53">
        <v>60</v>
      </c>
      <c r="C53" t="s">
        <v>9</v>
      </c>
      <c r="D53" t="s">
        <v>9</v>
      </c>
      <c r="E53" t="s">
        <v>15</v>
      </c>
      <c r="F53" t="s">
        <v>16</v>
      </c>
      <c r="G53">
        <v>0</v>
      </c>
      <c r="H53">
        <v>0</v>
      </c>
      <c r="I53">
        <v>-20</v>
      </c>
      <c r="J53" s="4">
        <v>1.75</v>
      </c>
      <c r="K53" s="4">
        <v>0.12</v>
      </c>
      <c r="L53" t="s">
        <v>12</v>
      </c>
      <c r="M53" t="s">
        <v>18</v>
      </c>
      <c r="N53" t="s">
        <v>17</v>
      </c>
      <c r="O53">
        <v>1</v>
      </c>
      <c r="P53" s="6">
        <f t="shared" si="0"/>
        <v>-1.63</v>
      </c>
      <c r="Q53">
        <f t="shared" si="1"/>
        <v>0.12</v>
      </c>
      <c r="R53">
        <f t="shared" si="2"/>
        <v>1.75</v>
      </c>
    </row>
    <row r="54" spans="1:18" x14ac:dyDescent="0.2">
      <c r="A54">
        <v>730</v>
      </c>
      <c r="B54">
        <v>20</v>
      </c>
      <c r="C54" t="s">
        <v>31</v>
      </c>
      <c r="D54" t="s">
        <v>9</v>
      </c>
      <c r="E54" t="s">
        <v>30</v>
      </c>
      <c r="F54" t="s">
        <v>19</v>
      </c>
      <c r="G54">
        <v>3</v>
      </c>
      <c r="H54" s="2">
        <f>0.25*G54</f>
        <v>0.75</v>
      </c>
      <c r="I54" s="2">
        <v>-5</v>
      </c>
      <c r="J54" s="4">
        <v>0</v>
      </c>
      <c r="K54" s="4">
        <v>0</v>
      </c>
      <c r="L54" s="2" t="s">
        <v>20</v>
      </c>
      <c r="M54" t="s">
        <v>18</v>
      </c>
      <c r="N54" t="s">
        <v>21</v>
      </c>
      <c r="O54">
        <v>1</v>
      </c>
      <c r="P54" s="6">
        <f t="shared" si="0"/>
        <v>0</v>
      </c>
      <c r="Q54">
        <f t="shared" si="1"/>
        <v>0</v>
      </c>
      <c r="R54">
        <f t="shared" si="2"/>
        <v>0</v>
      </c>
    </row>
    <row r="55" spans="1:18" x14ac:dyDescent="0.2">
      <c r="A55">
        <v>1930</v>
      </c>
      <c r="B55">
        <v>60</v>
      </c>
      <c r="C55" t="s">
        <v>9</v>
      </c>
      <c r="D55" t="s">
        <v>9</v>
      </c>
      <c r="E55" t="s">
        <v>27</v>
      </c>
      <c r="F55" t="s">
        <v>26</v>
      </c>
      <c r="G55">
        <f>1/4</f>
        <v>0.25</v>
      </c>
      <c r="H55">
        <f>20*G55</f>
        <v>5</v>
      </c>
      <c r="I55">
        <f t="shared" ref="I55:I58" si="13">20/4/4</f>
        <v>1.25</v>
      </c>
      <c r="J55" s="4">
        <f>1.84/4/2</f>
        <v>0.23</v>
      </c>
      <c r="K55" s="4">
        <f t="shared" ref="K55:K58" si="14">12/4</f>
        <v>3</v>
      </c>
      <c r="L55" s="2" t="s">
        <v>21</v>
      </c>
      <c r="M55" t="s">
        <v>18</v>
      </c>
      <c r="N55" t="s">
        <v>81</v>
      </c>
      <c r="O55">
        <v>1</v>
      </c>
      <c r="P55" s="6">
        <f t="shared" si="0"/>
        <v>2.77</v>
      </c>
      <c r="Q55">
        <f t="shared" si="1"/>
        <v>3</v>
      </c>
      <c r="R55">
        <f t="shared" si="2"/>
        <v>0.23</v>
      </c>
    </row>
    <row r="56" spans="1:18" x14ac:dyDescent="0.2">
      <c r="A56">
        <v>1930</v>
      </c>
      <c r="B56">
        <v>60</v>
      </c>
      <c r="C56" t="s">
        <v>9</v>
      </c>
      <c r="D56" t="s">
        <v>9</v>
      </c>
      <c r="E56" t="s">
        <v>28</v>
      </c>
      <c r="F56" t="s">
        <v>26</v>
      </c>
      <c r="G56">
        <f t="shared" ref="G56:G58" si="15">1/4</f>
        <v>0.25</v>
      </c>
      <c r="H56">
        <f>20*G56</f>
        <v>5</v>
      </c>
      <c r="I56">
        <f t="shared" si="13"/>
        <v>1.25</v>
      </c>
      <c r="J56" s="4">
        <f>1.84/4/2</f>
        <v>0.23</v>
      </c>
      <c r="K56" s="4">
        <f t="shared" si="14"/>
        <v>3</v>
      </c>
      <c r="L56" t="s">
        <v>33</v>
      </c>
      <c r="M56" t="s">
        <v>18</v>
      </c>
      <c r="N56" t="s">
        <v>82</v>
      </c>
      <c r="O56">
        <v>1</v>
      </c>
      <c r="P56" s="6">
        <f t="shared" si="0"/>
        <v>2.77</v>
      </c>
      <c r="Q56">
        <f t="shared" si="1"/>
        <v>0.23</v>
      </c>
      <c r="R56">
        <f t="shared" si="2"/>
        <v>3</v>
      </c>
    </row>
    <row r="57" spans="1:18" x14ac:dyDescent="0.2">
      <c r="A57">
        <v>1930</v>
      </c>
      <c r="B57">
        <v>60</v>
      </c>
      <c r="C57" t="s">
        <v>9</v>
      </c>
      <c r="D57" t="s">
        <v>9</v>
      </c>
      <c r="E57" t="s">
        <v>24</v>
      </c>
      <c r="F57" t="s">
        <v>26</v>
      </c>
      <c r="G57">
        <f t="shared" si="15"/>
        <v>0.25</v>
      </c>
      <c r="H57">
        <f>G57*70</f>
        <v>17.5</v>
      </c>
      <c r="I57">
        <f t="shared" si="13"/>
        <v>1.25</v>
      </c>
      <c r="J57" s="4">
        <f>1.48/4</f>
        <v>0.37</v>
      </c>
      <c r="K57" s="4">
        <f t="shared" si="14"/>
        <v>3</v>
      </c>
      <c r="L57" t="s">
        <v>32</v>
      </c>
      <c r="M57" t="s">
        <v>18</v>
      </c>
      <c r="N57" t="s">
        <v>84</v>
      </c>
      <c r="O57">
        <v>1</v>
      </c>
      <c r="P57" s="6">
        <f t="shared" si="0"/>
        <v>2.63</v>
      </c>
      <c r="Q57">
        <f t="shared" si="1"/>
        <v>3</v>
      </c>
      <c r="R57">
        <f t="shared" si="2"/>
        <v>0.37</v>
      </c>
    </row>
    <row r="58" spans="1:18" x14ac:dyDescent="0.2">
      <c r="A58">
        <v>1930</v>
      </c>
      <c r="B58">
        <v>60</v>
      </c>
      <c r="C58" t="s">
        <v>9</v>
      </c>
      <c r="D58" t="s">
        <v>9</v>
      </c>
      <c r="E58" t="s">
        <v>25</v>
      </c>
      <c r="F58" t="s">
        <v>26</v>
      </c>
      <c r="G58">
        <f t="shared" si="15"/>
        <v>0.25</v>
      </c>
      <c r="H58">
        <f>G58*70</f>
        <v>17.5</v>
      </c>
      <c r="I58">
        <f t="shared" si="13"/>
        <v>1.25</v>
      </c>
      <c r="J58" s="4">
        <f>0.76/4</f>
        <v>0.19</v>
      </c>
      <c r="K58" s="4">
        <f t="shared" si="14"/>
        <v>3</v>
      </c>
      <c r="L58" t="s">
        <v>32</v>
      </c>
      <c r="M58" t="s">
        <v>18</v>
      </c>
      <c r="N58" t="s">
        <v>84</v>
      </c>
      <c r="O58">
        <v>1</v>
      </c>
      <c r="P58" s="6">
        <f t="shared" si="0"/>
        <v>2.81</v>
      </c>
      <c r="Q58">
        <f t="shared" si="1"/>
        <v>3</v>
      </c>
      <c r="R58">
        <f t="shared" si="2"/>
        <v>0.19</v>
      </c>
    </row>
    <row r="59" spans="1:18" x14ac:dyDescent="0.2">
      <c r="A59">
        <v>2000</v>
      </c>
      <c r="B59">
        <v>2</v>
      </c>
      <c r="C59" t="s">
        <v>9</v>
      </c>
      <c r="D59" t="s">
        <v>9</v>
      </c>
      <c r="E59" t="s">
        <v>34</v>
      </c>
      <c r="F59" t="s">
        <v>50</v>
      </c>
      <c r="G59">
        <f t="shared" ref="G59:G65" si="16">1/O59</f>
        <v>6.6666666666666671E-3</v>
      </c>
      <c r="H59">
        <f>G59*30</f>
        <v>0.2</v>
      </c>
      <c r="I59">
        <v>2</v>
      </c>
      <c r="J59" s="4">
        <f>5/O59</f>
        <v>3.3333333333333333E-2</v>
      </c>
      <c r="K59" s="4">
        <v>0</v>
      </c>
      <c r="L59" t="s">
        <v>33</v>
      </c>
      <c r="M59" t="s">
        <v>18</v>
      </c>
      <c r="N59" t="s">
        <v>40</v>
      </c>
      <c r="O59">
        <f>75*2</f>
        <v>150</v>
      </c>
      <c r="P59" s="6">
        <f t="shared" si="0"/>
        <v>-3.3333333333333333E-2</v>
      </c>
      <c r="Q59">
        <f t="shared" si="1"/>
        <v>3.3333333333333333E-2</v>
      </c>
      <c r="R59">
        <f t="shared" si="2"/>
        <v>0</v>
      </c>
    </row>
    <row r="60" spans="1:18" x14ac:dyDescent="0.2">
      <c r="A60">
        <v>2000</v>
      </c>
      <c r="B60">
        <v>2</v>
      </c>
      <c r="C60" t="s">
        <v>9</v>
      </c>
      <c r="D60" t="s">
        <v>9</v>
      </c>
      <c r="E60" t="s">
        <v>38</v>
      </c>
      <c r="F60" t="s">
        <v>50</v>
      </c>
      <c r="G60">
        <f t="shared" si="16"/>
        <v>6.6666666666666671E-3</v>
      </c>
      <c r="H60">
        <f>G60*30</f>
        <v>0.2</v>
      </c>
      <c r="I60">
        <v>2</v>
      </c>
      <c r="J60" s="4">
        <f>1/O60</f>
        <v>6.6666666666666671E-3</v>
      </c>
      <c r="K60" s="4">
        <v>0</v>
      </c>
      <c r="L60" t="s">
        <v>33</v>
      </c>
      <c r="M60" t="s">
        <v>18</v>
      </c>
      <c r="N60" t="s">
        <v>40</v>
      </c>
      <c r="O60">
        <v>150</v>
      </c>
      <c r="P60" s="6">
        <f t="shared" si="0"/>
        <v>-6.6666666666666671E-3</v>
      </c>
      <c r="Q60">
        <f t="shared" si="1"/>
        <v>6.6666666666666671E-3</v>
      </c>
      <c r="R60">
        <f t="shared" si="2"/>
        <v>0</v>
      </c>
    </row>
    <row r="61" spans="1:18" x14ac:dyDescent="0.2">
      <c r="A61">
        <v>600</v>
      </c>
      <c r="B61">
        <v>2</v>
      </c>
      <c r="C61" t="s">
        <v>9</v>
      </c>
      <c r="D61" t="s">
        <v>9</v>
      </c>
      <c r="E61" t="s">
        <v>34</v>
      </c>
      <c r="F61" t="s">
        <v>50</v>
      </c>
      <c r="G61">
        <f t="shared" si="16"/>
        <v>6.6666666666666671E-3</v>
      </c>
      <c r="H61">
        <f>G61*30</f>
        <v>0.2</v>
      </c>
      <c r="I61">
        <v>2</v>
      </c>
      <c r="J61" s="4">
        <f>5/O61</f>
        <v>3.3333333333333333E-2</v>
      </c>
      <c r="K61" s="4">
        <v>0</v>
      </c>
      <c r="L61" t="s">
        <v>33</v>
      </c>
      <c r="M61" t="s">
        <v>18</v>
      </c>
      <c r="N61" t="s">
        <v>40</v>
      </c>
      <c r="O61">
        <f>75*2</f>
        <v>150</v>
      </c>
      <c r="P61" s="6">
        <f t="shared" si="0"/>
        <v>-3.3333333333333333E-2</v>
      </c>
      <c r="Q61">
        <f t="shared" si="1"/>
        <v>3.3333333333333333E-2</v>
      </c>
      <c r="R61">
        <f t="shared" si="2"/>
        <v>0</v>
      </c>
    </row>
    <row r="62" spans="1:18" x14ac:dyDescent="0.2">
      <c r="A62">
        <v>600</v>
      </c>
      <c r="B62">
        <v>0.1</v>
      </c>
      <c r="C62" t="s">
        <v>9</v>
      </c>
      <c r="D62" t="s">
        <v>9</v>
      </c>
      <c r="E62" t="s">
        <v>35</v>
      </c>
      <c r="F62" t="s">
        <v>50</v>
      </c>
      <c r="G62">
        <f t="shared" si="16"/>
        <v>0.02</v>
      </c>
      <c r="H62">
        <f>G62*70</f>
        <v>1.4000000000000001</v>
      </c>
      <c r="I62">
        <v>0.1</v>
      </c>
      <c r="J62" s="4">
        <f>5/O62</f>
        <v>0.1</v>
      </c>
      <c r="K62" s="4">
        <v>0</v>
      </c>
      <c r="L62" t="s">
        <v>33</v>
      </c>
      <c r="M62" t="s">
        <v>18</v>
      </c>
      <c r="N62" t="s">
        <v>40</v>
      </c>
      <c r="O62">
        <f>50</f>
        <v>50</v>
      </c>
      <c r="P62" s="6">
        <f t="shared" si="0"/>
        <v>-0.1</v>
      </c>
      <c r="Q62">
        <f t="shared" si="1"/>
        <v>0.1</v>
      </c>
      <c r="R62">
        <f t="shared" si="2"/>
        <v>0</v>
      </c>
    </row>
    <row r="63" spans="1:18" x14ac:dyDescent="0.2">
      <c r="A63">
        <v>600</v>
      </c>
      <c r="B63">
        <v>5</v>
      </c>
      <c r="C63" t="s">
        <v>9</v>
      </c>
      <c r="D63" t="s">
        <v>9</v>
      </c>
      <c r="E63" t="s">
        <v>36</v>
      </c>
      <c r="F63" t="s">
        <v>50</v>
      </c>
      <c r="G63">
        <f t="shared" si="16"/>
        <v>3.3333333333333333E-2</v>
      </c>
      <c r="H63">
        <f>3*G63</f>
        <v>0.1</v>
      </c>
      <c r="I63">
        <v>5</v>
      </c>
      <c r="J63" s="4">
        <f>3/O63</f>
        <v>0.1</v>
      </c>
      <c r="K63" s="4">
        <v>0</v>
      </c>
      <c r="L63" t="s">
        <v>33</v>
      </c>
      <c r="M63" t="s">
        <v>18</v>
      </c>
      <c r="N63" t="s">
        <v>40</v>
      </c>
      <c r="O63">
        <f>30</f>
        <v>30</v>
      </c>
      <c r="P63" s="6">
        <f t="shared" si="0"/>
        <v>-0.1</v>
      </c>
      <c r="Q63">
        <f t="shared" si="1"/>
        <v>0.1</v>
      </c>
      <c r="R63">
        <f t="shared" si="2"/>
        <v>0</v>
      </c>
    </row>
    <row r="64" spans="1:18" x14ac:dyDescent="0.2">
      <c r="A64">
        <v>600</v>
      </c>
      <c r="B64">
        <v>5</v>
      </c>
      <c r="C64" t="s">
        <v>9</v>
      </c>
      <c r="D64" t="s">
        <v>9</v>
      </c>
      <c r="E64" t="s">
        <v>37</v>
      </c>
      <c r="F64" t="s">
        <v>50</v>
      </c>
      <c r="G64">
        <f t="shared" si="16"/>
        <v>3.3333333333333333E-2</v>
      </c>
      <c r="H64">
        <f>G64*180</f>
        <v>6</v>
      </c>
      <c r="I64">
        <v>5</v>
      </c>
      <c r="J64" s="4">
        <f>3/O64</f>
        <v>0.1</v>
      </c>
      <c r="K64" s="4">
        <v>0</v>
      </c>
      <c r="L64" t="s">
        <v>39</v>
      </c>
      <c r="M64" t="s">
        <v>18</v>
      </c>
      <c r="N64" t="s">
        <v>40</v>
      </c>
      <c r="O64">
        <v>30</v>
      </c>
      <c r="P64" s="6">
        <f t="shared" si="0"/>
        <v>-0.1</v>
      </c>
      <c r="Q64">
        <f t="shared" si="1"/>
        <v>0</v>
      </c>
      <c r="R64">
        <f t="shared" si="2"/>
        <v>0.1</v>
      </c>
    </row>
    <row r="65" spans="1:18" x14ac:dyDescent="0.2">
      <c r="A65">
        <v>600</v>
      </c>
      <c r="B65">
        <v>2</v>
      </c>
      <c r="C65" t="s">
        <v>9</v>
      </c>
      <c r="D65" t="s">
        <v>9</v>
      </c>
      <c r="E65" t="s">
        <v>38</v>
      </c>
      <c r="F65" t="s">
        <v>50</v>
      </c>
      <c r="G65">
        <f t="shared" si="16"/>
        <v>6.6666666666666671E-3</v>
      </c>
      <c r="H65">
        <f>G65*30</f>
        <v>0.2</v>
      </c>
      <c r="I65">
        <v>2</v>
      </c>
      <c r="J65" s="4">
        <f>1/O65</f>
        <v>6.6666666666666671E-3</v>
      </c>
      <c r="K65" s="4">
        <v>0</v>
      </c>
      <c r="L65" t="s">
        <v>33</v>
      </c>
      <c r="M65" t="s">
        <v>18</v>
      </c>
      <c r="N65" t="s">
        <v>40</v>
      </c>
      <c r="O65">
        <v>150</v>
      </c>
      <c r="P65" s="6">
        <f t="shared" si="0"/>
        <v>-6.6666666666666671E-3</v>
      </c>
      <c r="Q65">
        <f t="shared" si="1"/>
        <v>6.6666666666666671E-3</v>
      </c>
      <c r="R65">
        <f t="shared" si="2"/>
        <v>0</v>
      </c>
    </row>
    <row r="66" spans="1:18" x14ac:dyDescent="0.2">
      <c r="A66">
        <v>730</v>
      </c>
      <c r="B66">
        <v>60</v>
      </c>
      <c r="C66" t="s">
        <v>9</v>
      </c>
      <c r="D66" t="s">
        <v>9</v>
      </c>
      <c r="E66" t="s">
        <v>13</v>
      </c>
      <c r="F66" t="s">
        <v>16</v>
      </c>
      <c r="G66">
        <v>0</v>
      </c>
      <c r="H66">
        <v>0</v>
      </c>
      <c r="I66">
        <v>-20</v>
      </c>
      <c r="J66" s="4">
        <v>1.5625</v>
      </c>
      <c r="K66" s="4">
        <v>0.625</v>
      </c>
      <c r="L66" t="s">
        <v>12</v>
      </c>
      <c r="M66" t="s">
        <v>18</v>
      </c>
      <c r="N66" t="s">
        <v>17</v>
      </c>
      <c r="O66">
        <v>1</v>
      </c>
      <c r="P66" s="6">
        <f t="shared" ref="P66:P95" si="17">K66-J66</f>
        <v>-0.9375</v>
      </c>
      <c r="Q66">
        <f t="shared" ref="Q66:R94" si="18">IF(L66="trash",J66,K66)</f>
        <v>0.625</v>
      </c>
      <c r="R66">
        <f t="shared" ref="R66:R96" si="19">IF(L66&lt;&gt;"trash",J66,K66)</f>
        <v>1.5625</v>
      </c>
    </row>
    <row r="67" spans="1:18" x14ac:dyDescent="0.2">
      <c r="A67">
        <v>730</v>
      </c>
      <c r="B67">
        <v>60</v>
      </c>
      <c r="C67" t="s">
        <v>9</v>
      </c>
      <c r="D67" t="s">
        <v>9</v>
      </c>
      <c r="E67" t="s">
        <v>14</v>
      </c>
      <c r="F67" t="s">
        <v>16</v>
      </c>
      <c r="G67">
        <v>0</v>
      </c>
      <c r="H67">
        <v>0</v>
      </c>
      <c r="I67">
        <v>-20</v>
      </c>
      <c r="J67" s="4">
        <v>1.25</v>
      </c>
      <c r="K67" s="4">
        <v>0.12</v>
      </c>
      <c r="L67" t="s">
        <v>12</v>
      </c>
      <c r="M67" t="s">
        <v>18</v>
      </c>
      <c r="N67" t="s">
        <v>17</v>
      </c>
      <c r="O67">
        <v>1</v>
      </c>
      <c r="P67" s="6">
        <f t="shared" si="17"/>
        <v>-1.1299999999999999</v>
      </c>
      <c r="Q67">
        <f t="shared" si="18"/>
        <v>0.12</v>
      </c>
      <c r="R67">
        <f t="shared" si="19"/>
        <v>1.25</v>
      </c>
    </row>
    <row r="68" spans="1:18" x14ac:dyDescent="0.2">
      <c r="A68">
        <v>730</v>
      </c>
      <c r="B68">
        <v>60</v>
      </c>
      <c r="C68" t="s">
        <v>9</v>
      </c>
      <c r="D68" t="s">
        <v>9</v>
      </c>
      <c r="E68" t="s">
        <v>15</v>
      </c>
      <c r="F68" t="s">
        <v>16</v>
      </c>
      <c r="G68">
        <v>0</v>
      </c>
      <c r="H68">
        <v>0</v>
      </c>
      <c r="I68">
        <v>-20</v>
      </c>
      <c r="J68" s="4">
        <v>1.75</v>
      </c>
      <c r="K68" s="4">
        <v>0.12</v>
      </c>
      <c r="L68" t="s">
        <v>12</v>
      </c>
      <c r="M68" t="s">
        <v>18</v>
      </c>
      <c r="N68" t="s">
        <v>17</v>
      </c>
      <c r="O68">
        <v>1</v>
      </c>
      <c r="P68" s="6">
        <f t="shared" si="17"/>
        <v>-1.63</v>
      </c>
      <c r="Q68">
        <f t="shared" si="18"/>
        <v>0.12</v>
      </c>
      <c r="R68">
        <f t="shared" si="19"/>
        <v>1.75</v>
      </c>
    </row>
    <row r="69" spans="1:18" x14ac:dyDescent="0.2">
      <c r="A69">
        <v>730</v>
      </c>
      <c r="B69">
        <v>20</v>
      </c>
      <c r="C69" t="s">
        <v>31</v>
      </c>
      <c r="D69" t="s">
        <v>9</v>
      </c>
      <c r="E69" t="s">
        <v>30</v>
      </c>
      <c r="F69" t="s">
        <v>19</v>
      </c>
      <c r="G69">
        <v>3</v>
      </c>
      <c r="H69" s="2">
        <f>0.25*G69</f>
        <v>0.75</v>
      </c>
      <c r="I69">
        <v>-5</v>
      </c>
      <c r="J69" s="4">
        <v>0</v>
      </c>
      <c r="K69" s="4">
        <v>0</v>
      </c>
      <c r="L69" s="2" t="s">
        <v>20</v>
      </c>
      <c r="M69" t="s">
        <v>18</v>
      </c>
      <c r="N69" t="s">
        <v>21</v>
      </c>
      <c r="O69">
        <v>1</v>
      </c>
      <c r="P69" s="6">
        <f t="shared" si="17"/>
        <v>0</v>
      </c>
      <c r="Q69">
        <f t="shared" si="18"/>
        <v>0</v>
      </c>
      <c r="R69">
        <f t="shared" si="19"/>
        <v>0</v>
      </c>
    </row>
    <row r="70" spans="1:18" x14ac:dyDescent="0.2">
      <c r="A70">
        <v>1930</v>
      </c>
      <c r="B70">
        <v>60</v>
      </c>
      <c r="C70" t="s">
        <v>9</v>
      </c>
      <c r="D70" t="s">
        <v>9</v>
      </c>
      <c r="E70" t="s">
        <v>61</v>
      </c>
      <c r="F70" t="s">
        <v>26</v>
      </c>
      <c r="G70">
        <f>1/O70</f>
        <v>5.0000000000000001E-3</v>
      </c>
      <c r="H70">
        <f>G70*50</f>
        <v>0.25</v>
      </c>
      <c r="I70">
        <f t="shared" ref="I70:I72" si="20">45/4/2</f>
        <v>5.625</v>
      </c>
      <c r="J70" s="4">
        <v>0.1</v>
      </c>
      <c r="K70" s="4">
        <f>5.26/4/2</f>
        <v>0.65749999999999997</v>
      </c>
      <c r="L70" s="2" t="s">
        <v>21</v>
      </c>
      <c r="M70" t="s">
        <v>18</v>
      </c>
      <c r="N70" t="s">
        <v>81</v>
      </c>
      <c r="O70">
        <v>200</v>
      </c>
      <c r="P70" s="6">
        <f t="shared" si="17"/>
        <v>0.5575</v>
      </c>
      <c r="Q70">
        <f t="shared" si="18"/>
        <v>0.65749999999999997</v>
      </c>
      <c r="R70">
        <f t="shared" si="19"/>
        <v>0.1</v>
      </c>
    </row>
    <row r="71" spans="1:18" x14ac:dyDescent="0.2">
      <c r="A71">
        <v>1930</v>
      </c>
      <c r="B71">
        <v>60</v>
      </c>
      <c r="C71" t="s">
        <v>9</v>
      </c>
      <c r="D71" t="s">
        <v>9</v>
      </c>
      <c r="E71" t="s">
        <v>62</v>
      </c>
      <c r="F71" t="s">
        <v>26</v>
      </c>
      <c r="G71">
        <f>1/O71</f>
        <v>3.3333333333333333E-2</v>
      </c>
      <c r="H71">
        <f>G71*25</f>
        <v>0.83333333333333337</v>
      </c>
      <c r="I71">
        <f t="shared" si="20"/>
        <v>5.625</v>
      </c>
      <c r="J71" s="4">
        <v>0.1</v>
      </c>
      <c r="K71" s="4">
        <f t="shared" ref="K71:K73" si="21">5.26/4/2</f>
        <v>0.65749999999999997</v>
      </c>
      <c r="L71" t="s">
        <v>33</v>
      </c>
      <c r="M71" t="s">
        <v>18</v>
      </c>
      <c r="N71" t="s">
        <v>82</v>
      </c>
      <c r="O71">
        <v>30</v>
      </c>
      <c r="P71" s="6">
        <f t="shared" si="17"/>
        <v>0.5575</v>
      </c>
      <c r="Q71">
        <f t="shared" si="18"/>
        <v>0.1</v>
      </c>
      <c r="R71">
        <f t="shared" si="19"/>
        <v>0.65749999999999997</v>
      </c>
    </row>
    <row r="72" spans="1:18" x14ac:dyDescent="0.2">
      <c r="A72">
        <v>1930</v>
      </c>
      <c r="B72">
        <v>60</v>
      </c>
      <c r="C72" t="s">
        <v>9</v>
      </c>
      <c r="D72" t="s">
        <v>9</v>
      </c>
      <c r="E72" t="s">
        <v>63</v>
      </c>
      <c r="F72" t="s">
        <v>26</v>
      </c>
      <c r="G72">
        <v>0</v>
      </c>
      <c r="H72">
        <v>0</v>
      </c>
      <c r="I72">
        <f t="shared" si="20"/>
        <v>5.625</v>
      </c>
      <c r="J72" s="4">
        <v>0.1</v>
      </c>
      <c r="K72" s="4">
        <f t="shared" si="21"/>
        <v>0.65749999999999997</v>
      </c>
      <c r="L72" t="s">
        <v>12</v>
      </c>
      <c r="M72" t="s">
        <v>18</v>
      </c>
      <c r="N72" t="s">
        <v>84</v>
      </c>
      <c r="O72">
        <v>1</v>
      </c>
      <c r="P72" s="6">
        <f t="shared" si="17"/>
        <v>0.5575</v>
      </c>
      <c r="Q72">
        <f t="shared" si="18"/>
        <v>0.65749999999999997</v>
      </c>
      <c r="R72">
        <f t="shared" si="19"/>
        <v>0.1</v>
      </c>
    </row>
    <row r="73" spans="1:18" x14ac:dyDescent="0.2">
      <c r="A73">
        <v>1930</v>
      </c>
      <c r="B73">
        <v>60</v>
      </c>
      <c r="C73" t="s">
        <v>9</v>
      </c>
      <c r="D73" t="s">
        <v>9</v>
      </c>
      <c r="E73" t="s">
        <v>64</v>
      </c>
      <c r="F73" t="s">
        <v>26</v>
      </c>
      <c r="G73">
        <f>1/O73</f>
        <v>1.6666666666666666E-2</v>
      </c>
      <c r="H73">
        <f>G73*100</f>
        <v>1.6666666666666667</v>
      </c>
      <c r="I73">
        <f>45/4/2</f>
        <v>5.625</v>
      </c>
      <c r="J73" s="4">
        <f>1*G73</f>
        <v>1.6666666666666666E-2</v>
      </c>
      <c r="K73" s="4">
        <f t="shared" si="21"/>
        <v>0.65749999999999997</v>
      </c>
      <c r="L73" t="s">
        <v>80</v>
      </c>
      <c r="M73" t="s">
        <v>18</v>
      </c>
      <c r="N73" t="s">
        <v>84</v>
      </c>
      <c r="O73">
        <v>60</v>
      </c>
      <c r="P73" s="6">
        <f t="shared" si="17"/>
        <v>0.64083333333333325</v>
      </c>
      <c r="Q73">
        <f t="shared" si="18"/>
        <v>0.65749999999999997</v>
      </c>
      <c r="R73">
        <f t="shared" si="19"/>
        <v>1.6666666666666666E-2</v>
      </c>
    </row>
    <row r="74" spans="1:18" x14ac:dyDescent="0.2">
      <c r="A74">
        <v>2000</v>
      </c>
      <c r="B74">
        <v>2</v>
      </c>
      <c r="C74" t="s">
        <v>9</v>
      </c>
      <c r="D74" t="s">
        <v>9</v>
      </c>
      <c r="E74" t="s">
        <v>34</v>
      </c>
      <c r="F74" t="s">
        <v>50</v>
      </c>
      <c r="G74">
        <f t="shared" ref="G74:G80" si="22">1/O74</f>
        <v>6.6666666666666671E-3</v>
      </c>
      <c r="H74">
        <f>G74*30</f>
        <v>0.2</v>
      </c>
      <c r="I74">
        <v>2</v>
      </c>
      <c r="J74" s="4">
        <f>5/O74</f>
        <v>3.3333333333333333E-2</v>
      </c>
      <c r="K74" s="4">
        <v>0</v>
      </c>
      <c r="L74" t="s">
        <v>33</v>
      </c>
      <c r="M74" t="s">
        <v>18</v>
      </c>
      <c r="N74" t="s">
        <v>40</v>
      </c>
      <c r="O74">
        <f>75*2</f>
        <v>150</v>
      </c>
      <c r="P74" s="6">
        <f t="shared" si="17"/>
        <v>-3.3333333333333333E-2</v>
      </c>
      <c r="Q74">
        <f t="shared" si="18"/>
        <v>3.3333333333333333E-2</v>
      </c>
      <c r="R74">
        <f t="shared" si="19"/>
        <v>0</v>
      </c>
    </row>
    <row r="75" spans="1:18" x14ac:dyDescent="0.2">
      <c r="A75">
        <v>2000</v>
      </c>
      <c r="B75">
        <v>2</v>
      </c>
      <c r="C75" t="s">
        <v>9</v>
      </c>
      <c r="D75" t="s">
        <v>9</v>
      </c>
      <c r="E75" t="s">
        <v>38</v>
      </c>
      <c r="F75" t="s">
        <v>50</v>
      </c>
      <c r="G75">
        <f t="shared" si="22"/>
        <v>6.6666666666666671E-3</v>
      </c>
      <c r="H75">
        <f>G75*30</f>
        <v>0.2</v>
      </c>
      <c r="I75">
        <v>2</v>
      </c>
      <c r="J75" s="4">
        <f>1/O75</f>
        <v>6.6666666666666671E-3</v>
      </c>
      <c r="K75" s="4">
        <v>0</v>
      </c>
      <c r="L75" t="s">
        <v>33</v>
      </c>
      <c r="M75" t="s">
        <v>18</v>
      </c>
      <c r="N75" t="s">
        <v>40</v>
      </c>
      <c r="O75">
        <v>150</v>
      </c>
      <c r="P75" s="6">
        <f t="shared" si="17"/>
        <v>-6.6666666666666671E-3</v>
      </c>
      <c r="Q75">
        <f t="shared" si="18"/>
        <v>6.6666666666666671E-3</v>
      </c>
      <c r="R75">
        <f t="shared" si="19"/>
        <v>0</v>
      </c>
    </row>
    <row r="76" spans="1:18" x14ac:dyDescent="0.2">
      <c r="A76">
        <v>600</v>
      </c>
      <c r="B76">
        <v>2</v>
      </c>
      <c r="C76" t="s">
        <v>9</v>
      </c>
      <c r="D76" t="s">
        <v>9</v>
      </c>
      <c r="E76" t="s">
        <v>34</v>
      </c>
      <c r="F76" t="s">
        <v>50</v>
      </c>
      <c r="G76">
        <f t="shared" si="22"/>
        <v>6.6666666666666671E-3</v>
      </c>
      <c r="H76">
        <f>G76*30</f>
        <v>0.2</v>
      </c>
      <c r="I76">
        <v>2</v>
      </c>
      <c r="J76" s="4">
        <f>5/O76</f>
        <v>3.3333333333333333E-2</v>
      </c>
      <c r="K76" s="4">
        <v>0</v>
      </c>
      <c r="L76" t="s">
        <v>33</v>
      </c>
      <c r="M76" t="s">
        <v>18</v>
      </c>
      <c r="N76" t="s">
        <v>40</v>
      </c>
      <c r="O76">
        <f>75*2</f>
        <v>150</v>
      </c>
      <c r="P76" s="6">
        <f t="shared" si="17"/>
        <v>-3.3333333333333333E-2</v>
      </c>
      <c r="Q76">
        <f t="shared" si="18"/>
        <v>3.3333333333333333E-2</v>
      </c>
      <c r="R76">
        <f t="shared" si="19"/>
        <v>0</v>
      </c>
    </row>
    <row r="77" spans="1:18" x14ac:dyDescent="0.2">
      <c r="A77">
        <v>600</v>
      </c>
      <c r="B77">
        <v>0.1</v>
      </c>
      <c r="C77" t="s">
        <v>9</v>
      </c>
      <c r="D77" t="s">
        <v>9</v>
      </c>
      <c r="E77" t="s">
        <v>35</v>
      </c>
      <c r="F77" t="s">
        <v>50</v>
      </c>
      <c r="G77">
        <f t="shared" si="22"/>
        <v>0.02</v>
      </c>
      <c r="H77">
        <f>G77*70</f>
        <v>1.4000000000000001</v>
      </c>
      <c r="I77">
        <v>0.1</v>
      </c>
      <c r="J77" s="4">
        <f>5/O77</f>
        <v>0.1</v>
      </c>
      <c r="K77" s="4">
        <v>0</v>
      </c>
      <c r="L77" t="s">
        <v>33</v>
      </c>
      <c r="M77" t="s">
        <v>18</v>
      </c>
      <c r="N77" t="s">
        <v>40</v>
      </c>
      <c r="O77">
        <f>50</f>
        <v>50</v>
      </c>
      <c r="P77" s="6">
        <f t="shared" si="17"/>
        <v>-0.1</v>
      </c>
      <c r="Q77">
        <f t="shared" si="18"/>
        <v>0.1</v>
      </c>
      <c r="R77">
        <f t="shared" si="19"/>
        <v>0</v>
      </c>
    </row>
    <row r="78" spans="1:18" x14ac:dyDescent="0.2">
      <c r="A78">
        <v>600</v>
      </c>
      <c r="B78">
        <v>5</v>
      </c>
      <c r="C78" t="s">
        <v>9</v>
      </c>
      <c r="D78" t="s">
        <v>9</v>
      </c>
      <c r="E78" t="s">
        <v>36</v>
      </c>
      <c r="F78" t="s">
        <v>50</v>
      </c>
      <c r="G78">
        <f t="shared" si="22"/>
        <v>3.3333333333333333E-2</v>
      </c>
      <c r="H78">
        <f>3*G78</f>
        <v>0.1</v>
      </c>
      <c r="I78">
        <v>5</v>
      </c>
      <c r="J78" s="4">
        <f>3/O78</f>
        <v>0.1</v>
      </c>
      <c r="K78" s="4">
        <v>0</v>
      </c>
      <c r="L78" t="s">
        <v>33</v>
      </c>
      <c r="M78" t="s">
        <v>18</v>
      </c>
      <c r="N78" t="s">
        <v>40</v>
      </c>
      <c r="O78">
        <f>30</f>
        <v>30</v>
      </c>
      <c r="P78" s="6">
        <f t="shared" si="17"/>
        <v>-0.1</v>
      </c>
      <c r="Q78">
        <f t="shared" si="18"/>
        <v>0.1</v>
      </c>
      <c r="R78">
        <f t="shared" si="19"/>
        <v>0</v>
      </c>
    </row>
    <row r="79" spans="1:18" x14ac:dyDescent="0.2">
      <c r="A79">
        <v>600</v>
      </c>
      <c r="B79">
        <v>5</v>
      </c>
      <c r="C79" t="s">
        <v>9</v>
      </c>
      <c r="D79" t="s">
        <v>9</v>
      </c>
      <c r="E79" t="s">
        <v>37</v>
      </c>
      <c r="F79" t="s">
        <v>50</v>
      </c>
      <c r="G79">
        <f t="shared" si="22"/>
        <v>3.3333333333333333E-2</v>
      </c>
      <c r="H79">
        <f>G79*180</f>
        <v>6</v>
      </c>
      <c r="I79">
        <v>5</v>
      </c>
      <c r="J79" s="4">
        <f>3/O79</f>
        <v>0.1</v>
      </c>
      <c r="K79" s="4">
        <v>0</v>
      </c>
      <c r="L79" t="s">
        <v>39</v>
      </c>
      <c r="M79" t="s">
        <v>18</v>
      </c>
      <c r="N79" t="s">
        <v>40</v>
      </c>
      <c r="O79">
        <v>30</v>
      </c>
      <c r="P79" s="6">
        <f t="shared" si="17"/>
        <v>-0.1</v>
      </c>
      <c r="Q79">
        <f t="shared" si="18"/>
        <v>0</v>
      </c>
      <c r="R79">
        <f t="shared" si="19"/>
        <v>0.1</v>
      </c>
    </row>
    <row r="80" spans="1:18" x14ac:dyDescent="0.2">
      <c r="A80">
        <v>600</v>
      </c>
      <c r="B80">
        <v>2</v>
      </c>
      <c r="C80" t="s">
        <v>9</v>
      </c>
      <c r="D80" t="s">
        <v>9</v>
      </c>
      <c r="E80" t="s">
        <v>38</v>
      </c>
      <c r="F80" t="s">
        <v>50</v>
      </c>
      <c r="G80">
        <f t="shared" si="22"/>
        <v>6.6666666666666671E-3</v>
      </c>
      <c r="H80">
        <f>G80*30</f>
        <v>0.2</v>
      </c>
      <c r="I80">
        <v>2</v>
      </c>
      <c r="J80" s="4">
        <f>1/O80</f>
        <v>6.6666666666666671E-3</v>
      </c>
      <c r="K80" s="4">
        <v>0</v>
      </c>
      <c r="L80" t="s">
        <v>33</v>
      </c>
      <c r="M80" t="s">
        <v>18</v>
      </c>
      <c r="N80" t="s">
        <v>40</v>
      </c>
      <c r="O80">
        <v>150</v>
      </c>
      <c r="P80" s="6">
        <f t="shared" si="17"/>
        <v>-6.6666666666666671E-3</v>
      </c>
      <c r="Q80">
        <f t="shared" si="18"/>
        <v>6.6666666666666671E-3</v>
      </c>
      <c r="R80">
        <f t="shared" si="19"/>
        <v>0</v>
      </c>
    </row>
    <row r="81" spans="1:18" x14ac:dyDescent="0.2">
      <c r="A81">
        <v>630</v>
      </c>
      <c r="B81">
        <v>60</v>
      </c>
      <c r="C81" t="s">
        <v>9</v>
      </c>
      <c r="D81" t="s">
        <v>9</v>
      </c>
      <c r="E81" t="s">
        <v>42</v>
      </c>
      <c r="F81" t="s">
        <v>16</v>
      </c>
      <c r="G81">
        <f>5</f>
        <v>5</v>
      </c>
      <c r="H81">
        <v>5</v>
      </c>
      <c r="I81">
        <f>B81/3</f>
        <v>20</v>
      </c>
      <c r="J81" s="4">
        <f>G81*0.125</f>
        <v>0.625</v>
      </c>
      <c r="K81" s="4">
        <f>J81*2.5</f>
        <v>1.5625</v>
      </c>
      <c r="L81" t="s">
        <v>20</v>
      </c>
      <c r="M81" t="s">
        <v>18</v>
      </c>
      <c r="N81" t="s">
        <v>29</v>
      </c>
      <c r="O81">
        <v>1</v>
      </c>
      <c r="P81" s="6">
        <f t="shared" si="17"/>
        <v>0.9375</v>
      </c>
      <c r="Q81">
        <f t="shared" si="18"/>
        <v>1.5625</v>
      </c>
      <c r="R81">
        <f t="shared" si="19"/>
        <v>0.625</v>
      </c>
    </row>
    <row r="82" spans="1:18" x14ac:dyDescent="0.2">
      <c r="A82">
        <v>630</v>
      </c>
      <c r="B82">
        <v>60</v>
      </c>
      <c r="C82" t="s">
        <v>9</v>
      </c>
      <c r="D82" t="s">
        <v>9</v>
      </c>
      <c r="E82" t="s">
        <v>43</v>
      </c>
      <c r="F82" t="s">
        <v>16</v>
      </c>
      <c r="G82">
        <f>2/O82</f>
        <v>0.2857142857142857</v>
      </c>
      <c r="H82">
        <f>20*G82</f>
        <v>5.7142857142857135</v>
      </c>
      <c r="I82">
        <f t="shared" ref="I82:I83" si="23">B82/3</f>
        <v>20</v>
      </c>
      <c r="J82" s="4">
        <f>G82*O82</f>
        <v>2</v>
      </c>
      <c r="K82" s="4">
        <f>2.5*J82</f>
        <v>5</v>
      </c>
      <c r="L82" t="s">
        <v>33</v>
      </c>
      <c r="M82" t="s">
        <v>18</v>
      </c>
      <c r="N82" t="s">
        <v>29</v>
      </c>
      <c r="O82">
        <v>7</v>
      </c>
      <c r="P82" s="6">
        <f t="shared" si="17"/>
        <v>3</v>
      </c>
      <c r="Q82">
        <f t="shared" si="18"/>
        <v>2</v>
      </c>
      <c r="R82">
        <f t="shared" si="19"/>
        <v>5</v>
      </c>
    </row>
    <row r="83" spans="1:18" x14ac:dyDescent="0.2">
      <c r="A83">
        <v>630</v>
      </c>
      <c r="B83">
        <v>60</v>
      </c>
      <c r="C83" t="s">
        <v>9</v>
      </c>
      <c r="D83" t="s">
        <v>9</v>
      </c>
      <c r="E83" t="s">
        <v>44</v>
      </c>
      <c r="F83" t="s">
        <v>16</v>
      </c>
      <c r="G83">
        <f>1/O83</f>
        <v>0.02</v>
      </c>
      <c r="H83">
        <f>20*G83</f>
        <v>0.4</v>
      </c>
      <c r="I83">
        <f t="shared" si="23"/>
        <v>20</v>
      </c>
      <c r="J83" s="4">
        <v>0.1</v>
      </c>
      <c r="K83" s="4">
        <v>0</v>
      </c>
      <c r="L83" t="s">
        <v>39</v>
      </c>
      <c r="M83" t="s">
        <v>18</v>
      </c>
      <c r="N83" t="s">
        <v>29</v>
      </c>
      <c r="O83">
        <v>50</v>
      </c>
      <c r="P83" s="6">
        <f t="shared" si="17"/>
        <v>-0.1</v>
      </c>
      <c r="Q83">
        <f t="shared" si="18"/>
        <v>0</v>
      </c>
      <c r="R83">
        <f t="shared" si="19"/>
        <v>0.1</v>
      </c>
    </row>
    <row r="84" spans="1:18" x14ac:dyDescent="0.2">
      <c r="A84">
        <v>700</v>
      </c>
      <c r="B84">
        <v>120</v>
      </c>
      <c r="C84" t="s">
        <v>9</v>
      </c>
      <c r="D84" t="s">
        <v>9</v>
      </c>
      <c r="E84" t="s">
        <v>65</v>
      </c>
      <c r="F84" t="s">
        <v>73</v>
      </c>
      <c r="G84">
        <v>1</v>
      </c>
      <c r="H84">
        <v>250</v>
      </c>
      <c r="I84">
        <v>0</v>
      </c>
      <c r="J84" s="4">
        <f>28.5/200</f>
        <v>0.14249999999999999</v>
      </c>
      <c r="K84" s="4">
        <v>0</v>
      </c>
      <c r="L84" t="s">
        <v>33</v>
      </c>
      <c r="M84" t="s">
        <v>18</v>
      </c>
      <c r="N84" t="s">
        <v>59</v>
      </c>
      <c r="O84">
        <v>1</v>
      </c>
      <c r="P84" s="6">
        <f t="shared" si="17"/>
        <v>-0.14249999999999999</v>
      </c>
      <c r="Q84">
        <f t="shared" si="18"/>
        <v>0.14249999999999999</v>
      </c>
      <c r="R84">
        <f t="shared" si="19"/>
        <v>0</v>
      </c>
    </row>
    <row r="85" spans="1:18" x14ac:dyDescent="0.2">
      <c r="A85">
        <v>700</v>
      </c>
      <c r="B85">
        <v>120</v>
      </c>
      <c r="C85" t="s">
        <v>9</v>
      </c>
      <c r="D85" t="s">
        <v>9</v>
      </c>
      <c r="E85" t="s">
        <v>66</v>
      </c>
      <c r="F85" t="s">
        <v>74</v>
      </c>
      <c r="G85">
        <v>1</v>
      </c>
      <c r="H85">
        <v>1000</v>
      </c>
      <c r="I85">
        <v>0</v>
      </c>
      <c r="J85" s="4">
        <v>0</v>
      </c>
      <c r="K85" s="4">
        <v>0</v>
      </c>
      <c r="L85" t="s">
        <v>21</v>
      </c>
      <c r="M85" t="s">
        <v>18</v>
      </c>
      <c r="N85" t="s">
        <v>59</v>
      </c>
      <c r="O85">
        <v>1</v>
      </c>
      <c r="P85" s="6">
        <f t="shared" si="17"/>
        <v>0</v>
      </c>
      <c r="Q85">
        <f t="shared" si="18"/>
        <v>0</v>
      </c>
      <c r="R85">
        <f t="shared" si="19"/>
        <v>0</v>
      </c>
    </row>
    <row r="86" spans="1:18" x14ac:dyDescent="0.2">
      <c r="A86">
        <v>700</v>
      </c>
      <c r="B86">
        <v>120</v>
      </c>
      <c r="C86" t="s">
        <v>9</v>
      </c>
      <c r="D86" t="s">
        <v>9</v>
      </c>
      <c r="E86" t="s">
        <v>67</v>
      </c>
      <c r="F86" t="s">
        <v>73</v>
      </c>
      <c r="G86">
        <v>1</v>
      </c>
      <c r="H86">
        <v>10</v>
      </c>
      <c r="I86">
        <v>0</v>
      </c>
      <c r="J86" s="4">
        <v>0</v>
      </c>
      <c r="K86" s="4">
        <v>0</v>
      </c>
      <c r="L86" t="s">
        <v>33</v>
      </c>
      <c r="M86" t="s">
        <v>18</v>
      </c>
      <c r="N86" t="s">
        <v>59</v>
      </c>
      <c r="O86">
        <v>1</v>
      </c>
      <c r="P86" s="6">
        <f t="shared" si="17"/>
        <v>0</v>
      </c>
      <c r="Q86">
        <f t="shared" si="18"/>
        <v>0</v>
      </c>
      <c r="R86">
        <f t="shared" si="19"/>
        <v>0</v>
      </c>
    </row>
    <row r="87" spans="1:18" x14ac:dyDescent="0.2">
      <c r="A87">
        <v>700</v>
      </c>
      <c r="B87">
        <v>120</v>
      </c>
      <c r="C87" t="s">
        <v>9</v>
      </c>
      <c r="D87" t="s">
        <v>9</v>
      </c>
      <c r="E87" t="s">
        <v>68</v>
      </c>
      <c r="F87" t="s">
        <v>73</v>
      </c>
      <c r="G87">
        <v>1</v>
      </c>
      <c r="H87">
        <v>40</v>
      </c>
      <c r="I87">
        <v>0</v>
      </c>
      <c r="J87" s="4">
        <v>0</v>
      </c>
      <c r="K87" s="4">
        <v>0</v>
      </c>
      <c r="L87" t="s">
        <v>33</v>
      </c>
      <c r="M87" t="s">
        <v>18</v>
      </c>
      <c r="N87" t="s">
        <v>59</v>
      </c>
      <c r="O87">
        <v>1</v>
      </c>
      <c r="P87" s="6">
        <f t="shared" si="17"/>
        <v>0</v>
      </c>
      <c r="Q87">
        <f t="shared" si="18"/>
        <v>0</v>
      </c>
      <c r="R87">
        <f t="shared" si="19"/>
        <v>0</v>
      </c>
    </row>
    <row r="88" spans="1:18" x14ac:dyDescent="0.2">
      <c r="A88">
        <v>700</v>
      </c>
      <c r="B88">
        <v>120</v>
      </c>
      <c r="C88" t="s">
        <v>9</v>
      </c>
      <c r="D88" t="s">
        <v>9</v>
      </c>
      <c r="E88" t="s">
        <v>69</v>
      </c>
      <c r="F88" t="s">
        <v>71</v>
      </c>
      <c r="G88">
        <f>1/O88</f>
        <v>3.3333333333333333E-2</v>
      </c>
      <c r="H88">
        <f>G88*100</f>
        <v>3.3333333333333335</v>
      </c>
      <c r="I88">
        <v>0</v>
      </c>
      <c r="J88" s="4">
        <f>19.62/62</f>
        <v>0.31645161290322582</v>
      </c>
      <c r="K88" s="4">
        <v>0</v>
      </c>
      <c r="L88" t="s">
        <v>39</v>
      </c>
      <c r="M88" t="s">
        <v>18</v>
      </c>
      <c r="N88" t="s">
        <v>59</v>
      </c>
      <c r="O88">
        <v>30</v>
      </c>
      <c r="P88" s="6">
        <f t="shared" si="17"/>
        <v>-0.31645161290322582</v>
      </c>
      <c r="Q88">
        <f t="shared" si="18"/>
        <v>0</v>
      </c>
      <c r="R88">
        <f t="shared" si="19"/>
        <v>0.31645161290322582</v>
      </c>
    </row>
    <row r="89" spans="1:18" x14ac:dyDescent="0.2">
      <c r="A89">
        <v>700</v>
      </c>
      <c r="B89">
        <v>120</v>
      </c>
      <c r="C89" t="s">
        <v>9</v>
      </c>
      <c r="D89" t="s">
        <v>9</v>
      </c>
      <c r="E89" t="s">
        <v>70</v>
      </c>
      <c r="F89" t="s">
        <v>72</v>
      </c>
      <c r="G89">
        <f>1/O89</f>
        <v>3.3333333333333333E-2</v>
      </c>
      <c r="H89">
        <f>G89*100</f>
        <v>3.3333333333333335</v>
      </c>
      <c r="I89">
        <v>0</v>
      </c>
      <c r="J89" s="4">
        <v>0.18</v>
      </c>
      <c r="K89" s="4">
        <v>0</v>
      </c>
      <c r="L89" t="s">
        <v>39</v>
      </c>
      <c r="M89" t="s">
        <v>18</v>
      </c>
      <c r="N89" t="s">
        <v>59</v>
      </c>
      <c r="O89">
        <v>30</v>
      </c>
      <c r="P89" s="6">
        <f t="shared" si="17"/>
        <v>-0.18</v>
      </c>
      <c r="Q89">
        <f t="shared" si="18"/>
        <v>0</v>
      </c>
      <c r="R89">
        <f t="shared" si="19"/>
        <v>0.18</v>
      </c>
    </row>
    <row r="90" spans="1:18" x14ac:dyDescent="0.2">
      <c r="A90">
        <v>700</v>
      </c>
      <c r="B90">
        <v>120</v>
      </c>
      <c r="C90" t="s">
        <v>76</v>
      </c>
      <c r="D90" t="s">
        <v>9</v>
      </c>
      <c r="E90" t="s">
        <v>75</v>
      </c>
      <c r="F90" t="s">
        <v>73</v>
      </c>
      <c r="G90">
        <v>1</v>
      </c>
      <c r="H90">
        <v>270</v>
      </c>
      <c r="I90">
        <v>0</v>
      </c>
      <c r="J90" s="4">
        <v>2.25</v>
      </c>
      <c r="K90" s="4">
        <v>0</v>
      </c>
      <c r="L90" t="s">
        <v>33</v>
      </c>
      <c r="M90" t="s">
        <v>18</v>
      </c>
      <c r="N90" t="s">
        <v>59</v>
      </c>
      <c r="O90">
        <v>30</v>
      </c>
      <c r="P90" s="6">
        <f t="shared" si="17"/>
        <v>-2.25</v>
      </c>
      <c r="Q90">
        <f t="shared" si="18"/>
        <v>2.25</v>
      </c>
      <c r="R90">
        <f t="shared" si="19"/>
        <v>0</v>
      </c>
    </row>
    <row r="91" spans="1:18" x14ac:dyDescent="0.2">
      <c r="A91">
        <v>1930</v>
      </c>
      <c r="B91">
        <v>60</v>
      </c>
      <c r="C91" t="s">
        <v>9</v>
      </c>
      <c r="D91" t="s">
        <v>9</v>
      </c>
      <c r="E91" t="s">
        <v>61</v>
      </c>
      <c r="F91" t="s">
        <v>26</v>
      </c>
      <c r="G91">
        <f>1/O91</f>
        <v>5.0000000000000001E-3</v>
      </c>
      <c r="H91">
        <f>G91*50</f>
        <v>0.25</v>
      </c>
      <c r="I91">
        <f t="shared" ref="I91:I93" si="24">45/4/2</f>
        <v>5.625</v>
      </c>
      <c r="J91" s="4">
        <v>0.1</v>
      </c>
      <c r="K91" s="4">
        <f>5.26/4/2</f>
        <v>0.65749999999999997</v>
      </c>
      <c r="L91" s="2" t="s">
        <v>21</v>
      </c>
      <c r="M91" t="s">
        <v>18</v>
      </c>
      <c r="N91" t="s">
        <v>81</v>
      </c>
      <c r="O91">
        <v>200</v>
      </c>
      <c r="P91" s="6">
        <f t="shared" si="17"/>
        <v>0.5575</v>
      </c>
      <c r="Q91">
        <f t="shared" si="18"/>
        <v>0.65749999999999997</v>
      </c>
      <c r="R91">
        <f t="shared" si="19"/>
        <v>0.1</v>
      </c>
    </row>
    <row r="92" spans="1:18" x14ac:dyDescent="0.2">
      <c r="A92">
        <v>1930</v>
      </c>
      <c r="B92">
        <v>60</v>
      </c>
      <c r="C92" t="s">
        <v>9</v>
      </c>
      <c r="D92" t="s">
        <v>9</v>
      </c>
      <c r="E92" t="s">
        <v>62</v>
      </c>
      <c r="F92" t="s">
        <v>26</v>
      </c>
      <c r="G92">
        <f>1/O92</f>
        <v>3.3333333333333333E-2</v>
      </c>
      <c r="H92">
        <f>G92*25</f>
        <v>0.83333333333333337</v>
      </c>
      <c r="I92">
        <f t="shared" si="24"/>
        <v>5.625</v>
      </c>
      <c r="J92" s="4">
        <v>0.1</v>
      </c>
      <c r="K92" s="4">
        <f t="shared" ref="K92:K94" si="25">5.26/4/2</f>
        <v>0.65749999999999997</v>
      </c>
      <c r="L92" t="s">
        <v>33</v>
      </c>
      <c r="M92" t="s">
        <v>18</v>
      </c>
      <c r="N92" t="s">
        <v>82</v>
      </c>
      <c r="O92">
        <v>30</v>
      </c>
      <c r="P92" s="6">
        <f t="shared" si="17"/>
        <v>0.5575</v>
      </c>
      <c r="Q92">
        <f t="shared" si="18"/>
        <v>0.1</v>
      </c>
      <c r="R92">
        <f t="shared" si="19"/>
        <v>0.65749999999999997</v>
      </c>
    </row>
    <row r="93" spans="1:18" x14ac:dyDescent="0.2">
      <c r="A93">
        <v>1930</v>
      </c>
      <c r="B93">
        <v>60</v>
      </c>
      <c r="C93" t="s">
        <v>9</v>
      </c>
      <c r="D93" t="s">
        <v>9</v>
      </c>
      <c r="E93" t="s">
        <v>63</v>
      </c>
      <c r="F93" t="s">
        <v>26</v>
      </c>
      <c r="G93">
        <v>0</v>
      </c>
      <c r="H93">
        <f>G93*100</f>
        <v>0</v>
      </c>
      <c r="I93">
        <f t="shared" si="24"/>
        <v>5.625</v>
      </c>
      <c r="J93" s="4">
        <v>0.1</v>
      </c>
      <c r="K93" s="4">
        <f t="shared" si="25"/>
        <v>0.65749999999999997</v>
      </c>
      <c r="L93" t="s">
        <v>32</v>
      </c>
      <c r="M93" t="s">
        <v>18</v>
      </c>
      <c r="N93" t="s">
        <v>29</v>
      </c>
      <c r="O93">
        <v>1</v>
      </c>
      <c r="P93" s="6">
        <f t="shared" si="17"/>
        <v>0.5575</v>
      </c>
      <c r="Q93">
        <f t="shared" si="18"/>
        <v>0.65749999999999997</v>
      </c>
      <c r="R93">
        <f t="shared" si="19"/>
        <v>0.1</v>
      </c>
    </row>
    <row r="94" spans="1:18" x14ac:dyDescent="0.2">
      <c r="A94">
        <v>1930</v>
      </c>
      <c r="B94">
        <v>60</v>
      </c>
      <c r="C94" t="s">
        <v>9</v>
      </c>
      <c r="D94" t="s">
        <v>9</v>
      </c>
      <c r="E94" t="s">
        <v>64</v>
      </c>
      <c r="F94" t="s">
        <v>26</v>
      </c>
      <c r="G94">
        <f>1/O94</f>
        <v>1.6666666666666666E-2</v>
      </c>
      <c r="H94">
        <f>G94*100</f>
        <v>1.6666666666666667</v>
      </c>
      <c r="I94">
        <f>45/4/2</f>
        <v>5.625</v>
      </c>
      <c r="J94" s="4">
        <f>1*G94</f>
        <v>1.6666666666666666E-2</v>
      </c>
      <c r="K94" s="4">
        <f t="shared" si="25"/>
        <v>0.65749999999999997</v>
      </c>
      <c r="L94" t="s">
        <v>80</v>
      </c>
      <c r="M94" t="s">
        <v>18</v>
      </c>
      <c r="N94" t="s">
        <v>80</v>
      </c>
      <c r="O94">
        <v>60</v>
      </c>
      <c r="P94" s="6">
        <f t="shared" si="17"/>
        <v>0.64083333333333325</v>
      </c>
      <c r="Q94">
        <f>IF(L94="trash",J94,K94)</f>
        <v>0.65749999999999997</v>
      </c>
      <c r="R94">
        <f t="shared" si="19"/>
        <v>1.6666666666666666E-2</v>
      </c>
    </row>
    <row r="95" spans="1:18" x14ac:dyDescent="0.2">
      <c r="A95">
        <v>2000</v>
      </c>
      <c r="B95">
        <v>2</v>
      </c>
      <c r="C95" t="s">
        <v>9</v>
      </c>
      <c r="D95" t="s">
        <v>9</v>
      </c>
      <c r="E95" t="s">
        <v>34</v>
      </c>
      <c r="F95" t="s">
        <v>50</v>
      </c>
      <c r="G95">
        <f t="shared" ref="G95:G96" si="26">1/O95</f>
        <v>6.6666666666666671E-3</v>
      </c>
      <c r="H95">
        <f>G95*30</f>
        <v>0.2</v>
      </c>
      <c r="I95">
        <v>2</v>
      </c>
      <c r="J95" s="4">
        <f>5/O95</f>
        <v>3.3333333333333333E-2</v>
      </c>
      <c r="K95" s="4">
        <v>0</v>
      </c>
      <c r="L95" t="s">
        <v>33</v>
      </c>
      <c r="M95" t="s">
        <v>18</v>
      </c>
      <c r="N95" t="s">
        <v>40</v>
      </c>
      <c r="O95">
        <f>75*2</f>
        <v>150</v>
      </c>
      <c r="P95" s="6">
        <f t="shared" si="17"/>
        <v>-3.3333333333333333E-2</v>
      </c>
      <c r="Q95">
        <f t="shared" ref="Q95:R96" si="27">IF(L95="trash",J95,K95)</f>
        <v>3.3333333333333333E-2</v>
      </c>
      <c r="R95">
        <f t="shared" si="19"/>
        <v>0</v>
      </c>
    </row>
    <row r="96" spans="1:18" x14ac:dyDescent="0.2">
      <c r="A96">
        <v>2000</v>
      </c>
      <c r="B96">
        <v>2</v>
      </c>
      <c r="C96" t="s">
        <v>9</v>
      </c>
      <c r="D96" t="s">
        <v>9</v>
      </c>
      <c r="E96" t="s">
        <v>38</v>
      </c>
      <c r="F96" t="s">
        <v>50</v>
      </c>
      <c r="G96">
        <f t="shared" si="26"/>
        <v>6.6666666666666671E-3</v>
      </c>
      <c r="H96">
        <f>G96*30</f>
        <v>0.2</v>
      </c>
      <c r="I96">
        <v>2</v>
      </c>
      <c r="J96" s="4">
        <f>1/O96</f>
        <v>6.6666666666666671E-3</v>
      </c>
      <c r="K96" s="4">
        <v>0</v>
      </c>
      <c r="L96" t="s">
        <v>33</v>
      </c>
      <c r="M96" t="s">
        <v>18</v>
      </c>
      <c r="N96" t="s">
        <v>40</v>
      </c>
      <c r="O96">
        <v>150</v>
      </c>
      <c r="P96" s="6">
        <f>K96-J96</f>
        <v>-6.6666666666666671E-3</v>
      </c>
      <c r="Q96">
        <f>IF(L96="trash",J96,K96)</f>
        <v>6.6666666666666671E-3</v>
      </c>
      <c r="R96">
        <f>IF(L96&lt;&gt;"trash",J96,K96)</f>
        <v>0</v>
      </c>
    </row>
    <row r="100" spans="17:18" x14ac:dyDescent="0.2">
      <c r="Q100">
        <f>AVERAGE(Q2:Q96)</f>
        <v>0.50644736842105265</v>
      </c>
      <c r="R100">
        <f>AVERAGE(R2:R96)</f>
        <v>0.54226089417091128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F7B3-F96F-D54A-BFF8-F0AA7FBFD9A8}">
  <dimension ref="A1:P33"/>
  <sheetViews>
    <sheetView topLeftCell="F1" zoomScale="75" workbookViewId="0">
      <selection activeCell="P36" sqref="P36"/>
    </sheetView>
  </sheetViews>
  <sheetFormatPr baseColWidth="10" defaultRowHeight="16" x14ac:dyDescent="0.2"/>
  <cols>
    <col min="2" max="2" width="20.5" bestFit="1" customWidth="1"/>
    <col min="3" max="3" width="29.33203125" bestFit="1" customWidth="1"/>
    <col min="4" max="5" width="30.5" bestFit="1" customWidth="1"/>
    <col min="8" max="8" width="28.5" bestFit="1" customWidth="1"/>
    <col min="9" max="9" width="18" bestFit="1" customWidth="1"/>
    <col min="10" max="10" width="13.5" bestFit="1" customWidth="1"/>
    <col min="11" max="11" width="16.83203125" bestFit="1" customWidth="1"/>
  </cols>
  <sheetData>
    <row r="1" spans="1:16" s="1" customFormat="1" x14ac:dyDescent="0.2">
      <c r="A1" s="1" t="s">
        <v>79</v>
      </c>
      <c r="B1" s="1" t="s">
        <v>85</v>
      </c>
      <c r="C1" s="1" t="s">
        <v>1</v>
      </c>
      <c r="D1" s="1" t="s">
        <v>95</v>
      </c>
      <c r="E1" s="1" t="s">
        <v>2</v>
      </c>
      <c r="F1" s="1" t="s">
        <v>3</v>
      </c>
      <c r="G1" s="1" t="s">
        <v>4</v>
      </c>
      <c r="H1" s="1" t="s">
        <v>77</v>
      </c>
      <c r="I1" s="1" t="s">
        <v>90</v>
      </c>
      <c r="J1" s="1" t="s">
        <v>5</v>
      </c>
      <c r="K1" s="1" t="s">
        <v>78</v>
      </c>
      <c r="L1" s="1" t="s">
        <v>6</v>
      </c>
      <c r="M1" s="1" t="s">
        <v>7</v>
      </c>
      <c r="N1" s="1" t="s">
        <v>8</v>
      </c>
      <c r="O1" s="1" t="s">
        <v>48</v>
      </c>
      <c r="P1" s="1" t="s">
        <v>96</v>
      </c>
    </row>
    <row r="2" spans="1:16" x14ac:dyDescent="0.2">
      <c r="A2">
        <v>1200</v>
      </c>
      <c r="B2">
        <v>60</v>
      </c>
      <c r="C2" t="s">
        <v>94</v>
      </c>
      <c r="D2" t="s">
        <v>9</v>
      </c>
      <c r="E2" t="s">
        <v>49</v>
      </c>
      <c r="F2" t="s">
        <v>16</v>
      </c>
      <c r="G2">
        <v>1</v>
      </c>
      <c r="H2">
        <v>10</v>
      </c>
      <c r="I2">
        <v>-20</v>
      </c>
      <c r="J2" s="4">
        <v>6.25</v>
      </c>
      <c r="K2" s="4">
        <f>J2/2.5</f>
        <v>2.5</v>
      </c>
      <c r="L2" t="s">
        <v>33</v>
      </c>
      <c r="M2" t="s">
        <v>18</v>
      </c>
      <c r="N2" t="s">
        <v>23</v>
      </c>
      <c r="O2">
        <v>1</v>
      </c>
      <c r="P2" s="6">
        <f>K2-J2</f>
        <v>-3.75</v>
      </c>
    </row>
    <row r="3" spans="1:16" x14ac:dyDescent="0.2">
      <c r="A3">
        <v>1200</v>
      </c>
      <c r="B3">
        <v>120</v>
      </c>
      <c r="C3" t="s">
        <v>9</v>
      </c>
      <c r="D3" t="s">
        <v>93</v>
      </c>
      <c r="E3" t="s">
        <v>51</v>
      </c>
      <c r="F3" t="s">
        <v>11</v>
      </c>
      <c r="G3">
        <v>1</v>
      </c>
      <c r="H3">
        <v>10</v>
      </c>
      <c r="I3">
        <v>-5</v>
      </c>
      <c r="J3" s="4">
        <v>2.25</v>
      </c>
      <c r="K3" s="4">
        <v>0.15</v>
      </c>
      <c r="L3" t="s">
        <v>33</v>
      </c>
      <c r="M3" t="s">
        <v>18</v>
      </c>
      <c r="N3" t="s">
        <v>10</v>
      </c>
      <c r="O3">
        <v>1</v>
      </c>
      <c r="P3" s="6">
        <f t="shared" ref="P2:P33" si="0">K3-J3</f>
        <v>-2.1</v>
      </c>
    </row>
    <row r="4" spans="1:16" x14ac:dyDescent="0.2">
      <c r="A4">
        <v>1200</v>
      </c>
      <c r="B4">
        <v>60</v>
      </c>
      <c r="C4" t="s">
        <v>9</v>
      </c>
      <c r="D4" t="s">
        <v>91</v>
      </c>
      <c r="E4" t="s">
        <v>22</v>
      </c>
      <c r="F4" t="s">
        <v>16</v>
      </c>
      <c r="G4">
        <v>0</v>
      </c>
      <c r="H4">
        <v>0</v>
      </c>
      <c r="I4">
        <v>-45</v>
      </c>
      <c r="J4" s="4">
        <v>6.25</v>
      </c>
      <c r="K4" s="4">
        <v>0.5</v>
      </c>
      <c r="L4" t="s">
        <v>12</v>
      </c>
      <c r="M4" t="s">
        <v>18</v>
      </c>
      <c r="N4" t="s">
        <v>23</v>
      </c>
      <c r="O4">
        <v>1</v>
      </c>
      <c r="P4" s="6">
        <f t="shared" si="0"/>
        <v>-5.75</v>
      </c>
    </row>
    <row r="5" spans="1:16" x14ac:dyDescent="0.2">
      <c r="A5">
        <v>1200</v>
      </c>
      <c r="B5">
        <v>20</v>
      </c>
      <c r="C5" t="s">
        <v>31</v>
      </c>
      <c r="D5" t="s">
        <v>9</v>
      </c>
      <c r="E5" t="s">
        <v>30</v>
      </c>
      <c r="F5" t="s">
        <v>19</v>
      </c>
      <c r="G5">
        <v>2</v>
      </c>
      <c r="H5" s="2">
        <f>0.25*G5</f>
        <v>0.5</v>
      </c>
      <c r="I5">
        <v>-5</v>
      </c>
      <c r="J5" s="4">
        <v>0</v>
      </c>
      <c r="K5" s="4">
        <v>0</v>
      </c>
      <c r="L5" s="2" t="s">
        <v>20</v>
      </c>
      <c r="M5" t="s">
        <v>18</v>
      </c>
      <c r="N5" t="s">
        <v>83</v>
      </c>
      <c r="O5">
        <v>1</v>
      </c>
      <c r="P5" s="6">
        <f t="shared" si="0"/>
        <v>0</v>
      </c>
    </row>
    <row r="6" spans="1:16" x14ac:dyDescent="0.2">
      <c r="A6">
        <v>1200</v>
      </c>
      <c r="B6">
        <v>60</v>
      </c>
      <c r="C6" t="s">
        <v>22</v>
      </c>
      <c r="D6" t="s">
        <v>9</v>
      </c>
      <c r="E6" t="s">
        <v>41</v>
      </c>
      <c r="F6" t="s">
        <v>16</v>
      </c>
      <c r="G6">
        <v>1</v>
      </c>
      <c r="H6">
        <v>20</v>
      </c>
      <c r="I6">
        <v>-45</v>
      </c>
      <c r="J6" s="4">
        <v>6.25</v>
      </c>
      <c r="K6" s="4">
        <v>0.5</v>
      </c>
      <c r="L6" t="s">
        <v>33</v>
      </c>
      <c r="M6" t="s">
        <v>18</v>
      </c>
      <c r="N6" t="s">
        <v>23</v>
      </c>
      <c r="O6">
        <v>1</v>
      </c>
      <c r="P6" s="6">
        <f t="shared" si="0"/>
        <v>-5.75</v>
      </c>
    </row>
    <row r="7" spans="1:16" x14ac:dyDescent="0.2">
      <c r="A7">
        <v>1200</v>
      </c>
      <c r="B7">
        <v>20</v>
      </c>
      <c r="C7" t="s">
        <v>31</v>
      </c>
      <c r="D7" t="s">
        <v>9</v>
      </c>
      <c r="E7" t="s">
        <v>30</v>
      </c>
      <c r="F7" t="s">
        <v>19</v>
      </c>
      <c r="G7">
        <v>1</v>
      </c>
      <c r="H7" s="2">
        <f>G7*0.25</f>
        <v>0.25</v>
      </c>
      <c r="I7">
        <v>-5</v>
      </c>
      <c r="J7" s="4">
        <v>0</v>
      </c>
      <c r="K7" s="4">
        <v>0</v>
      </c>
      <c r="L7" s="2" t="s">
        <v>20</v>
      </c>
      <c r="M7" t="s">
        <v>18</v>
      </c>
      <c r="N7" t="s">
        <v>83</v>
      </c>
      <c r="O7">
        <v>1</v>
      </c>
      <c r="P7" s="6">
        <f t="shared" si="0"/>
        <v>0</v>
      </c>
    </row>
    <row r="8" spans="1:16" x14ac:dyDescent="0.2">
      <c r="A8">
        <v>1000</v>
      </c>
      <c r="B8">
        <v>30</v>
      </c>
      <c r="C8" t="s">
        <v>10</v>
      </c>
      <c r="D8" t="s">
        <v>9</v>
      </c>
      <c r="E8" t="s">
        <v>60</v>
      </c>
      <c r="F8" t="s">
        <v>11</v>
      </c>
      <c r="G8">
        <v>1</v>
      </c>
      <c r="H8" s="2">
        <v>45</v>
      </c>
      <c r="I8" s="2">
        <v>0</v>
      </c>
      <c r="J8" s="5">
        <v>3</v>
      </c>
      <c r="K8" s="5">
        <v>0.15</v>
      </c>
      <c r="L8" s="2" t="s">
        <v>33</v>
      </c>
      <c r="M8" t="s">
        <v>18</v>
      </c>
      <c r="N8" t="s">
        <v>54</v>
      </c>
      <c r="O8">
        <v>1</v>
      </c>
      <c r="P8" s="6">
        <f t="shared" si="0"/>
        <v>-2.85</v>
      </c>
    </row>
    <row r="9" spans="1:16" x14ac:dyDescent="0.2">
      <c r="A9">
        <v>1200</v>
      </c>
      <c r="B9">
        <v>60</v>
      </c>
      <c r="C9" t="s">
        <v>9</v>
      </c>
      <c r="D9" t="s">
        <v>9</v>
      </c>
      <c r="E9" t="s">
        <v>22</v>
      </c>
      <c r="F9" t="s">
        <v>16</v>
      </c>
      <c r="G9">
        <v>0</v>
      </c>
      <c r="H9">
        <v>0</v>
      </c>
      <c r="I9">
        <v>-45</v>
      </c>
      <c r="J9" s="4">
        <v>6.25</v>
      </c>
      <c r="K9" s="4">
        <v>0.5</v>
      </c>
      <c r="L9" t="s">
        <v>12</v>
      </c>
      <c r="M9" t="s">
        <v>18</v>
      </c>
      <c r="N9" t="s">
        <v>23</v>
      </c>
      <c r="O9">
        <v>1</v>
      </c>
      <c r="P9" s="6">
        <f t="shared" si="0"/>
        <v>-5.75</v>
      </c>
    </row>
    <row r="10" spans="1:16" x14ac:dyDescent="0.2">
      <c r="A10">
        <v>1200</v>
      </c>
      <c r="B10">
        <v>20</v>
      </c>
      <c r="C10" t="s">
        <v>31</v>
      </c>
      <c r="D10" t="s">
        <v>9</v>
      </c>
      <c r="E10" t="s">
        <v>30</v>
      </c>
      <c r="F10" t="s">
        <v>19</v>
      </c>
      <c r="G10">
        <v>2</v>
      </c>
      <c r="H10" s="2">
        <f>0.25*G10</f>
        <v>0.5</v>
      </c>
      <c r="I10">
        <v>-5</v>
      </c>
      <c r="J10" s="4">
        <v>0</v>
      </c>
      <c r="K10" s="4">
        <v>0</v>
      </c>
      <c r="L10" s="2" t="s">
        <v>20</v>
      </c>
      <c r="M10" t="s">
        <v>18</v>
      </c>
      <c r="N10" t="s">
        <v>21</v>
      </c>
      <c r="O10">
        <v>1</v>
      </c>
      <c r="P10" s="6">
        <f t="shared" si="0"/>
        <v>0</v>
      </c>
    </row>
    <row r="11" spans="1:16" x14ac:dyDescent="0.2">
      <c r="A11">
        <v>1500</v>
      </c>
      <c r="B11">
        <v>80</v>
      </c>
      <c r="C11" t="s">
        <v>9</v>
      </c>
      <c r="D11" t="s">
        <v>9</v>
      </c>
      <c r="E11" t="s">
        <v>45</v>
      </c>
      <c r="F11" t="s">
        <v>46</v>
      </c>
      <c r="G11">
        <v>1</v>
      </c>
      <c r="H11">
        <f>50*G11</f>
        <v>50</v>
      </c>
      <c r="I11">
        <v>0</v>
      </c>
      <c r="J11" s="4">
        <v>1.1499999999999999</v>
      </c>
      <c r="K11" s="4">
        <v>0</v>
      </c>
      <c r="L11" t="s">
        <v>33</v>
      </c>
      <c r="M11" t="s">
        <v>18</v>
      </c>
      <c r="N11" t="s">
        <v>47</v>
      </c>
      <c r="O11">
        <v>1</v>
      </c>
      <c r="P11" s="6">
        <f t="shared" si="0"/>
        <v>-1.1499999999999999</v>
      </c>
    </row>
    <row r="12" spans="1:16" x14ac:dyDescent="0.2">
      <c r="A12">
        <v>1200</v>
      </c>
      <c r="B12">
        <v>60</v>
      </c>
      <c r="C12" t="s">
        <v>9</v>
      </c>
      <c r="D12" t="s">
        <v>9</v>
      </c>
      <c r="E12" t="s">
        <v>22</v>
      </c>
      <c r="F12" t="s">
        <v>16</v>
      </c>
      <c r="G12">
        <v>0</v>
      </c>
      <c r="H12">
        <v>0</v>
      </c>
      <c r="I12">
        <v>-45</v>
      </c>
      <c r="J12" s="4">
        <v>6.25</v>
      </c>
      <c r="K12" s="4">
        <v>0.5</v>
      </c>
      <c r="L12" t="s">
        <v>12</v>
      </c>
      <c r="M12" t="s">
        <v>18</v>
      </c>
      <c r="N12" t="s">
        <v>23</v>
      </c>
      <c r="O12">
        <v>1</v>
      </c>
      <c r="P12" s="6">
        <f t="shared" si="0"/>
        <v>-5.75</v>
      </c>
    </row>
    <row r="13" spans="1:16" x14ac:dyDescent="0.2">
      <c r="A13">
        <v>1200</v>
      </c>
      <c r="B13">
        <v>20</v>
      </c>
      <c r="C13" t="s">
        <v>31</v>
      </c>
      <c r="D13" t="s">
        <v>9</v>
      </c>
      <c r="E13" t="s">
        <v>30</v>
      </c>
      <c r="F13" t="s">
        <v>19</v>
      </c>
      <c r="G13">
        <v>2</v>
      </c>
      <c r="H13" s="2">
        <v>1</v>
      </c>
      <c r="I13">
        <v>-5</v>
      </c>
      <c r="J13" s="4">
        <v>0</v>
      </c>
      <c r="K13" s="4">
        <v>0</v>
      </c>
      <c r="L13" s="2" t="s">
        <v>20</v>
      </c>
      <c r="M13" t="s">
        <v>18</v>
      </c>
      <c r="N13" t="s">
        <v>21</v>
      </c>
      <c r="O13">
        <v>1</v>
      </c>
      <c r="P13" s="6">
        <f t="shared" si="0"/>
        <v>0</v>
      </c>
    </row>
    <row r="14" spans="1:16" x14ac:dyDescent="0.2">
      <c r="A14">
        <v>1400</v>
      </c>
      <c r="B14">
        <v>20</v>
      </c>
      <c r="C14" t="s">
        <v>58</v>
      </c>
      <c r="D14" t="s">
        <v>9</v>
      </c>
      <c r="E14" t="s">
        <v>55</v>
      </c>
      <c r="F14" t="s">
        <v>16</v>
      </c>
      <c r="G14">
        <v>1</v>
      </c>
      <c r="H14">
        <f t="shared" ref="H14:H16" si="1">G14*10</f>
        <v>10</v>
      </c>
      <c r="I14">
        <v>0</v>
      </c>
      <c r="J14" s="4">
        <v>0.01</v>
      </c>
      <c r="K14" s="4">
        <f>6.95/2</f>
        <v>3.4750000000000001</v>
      </c>
      <c r="L14" t="s">
        <v>33</v>
      </c>
      <c r="M14" t="s">
        <v>18</v>
      </c>
      <c r="N14" t="s">
        <v>54</v>
      </c>
      <c r="O14">
        <v>1</v>
      </c>
      <c r="P14" s="6">
        <f t="shared" si="0"/>
        <v>3.4650000000000003</v>
      </c>
    </row>
    <row r="15" spans="1:16" x14ac:dyDescent="0.2">
      <c r="A15">
        <v>1400</v>
      </c>
      <c r="B15">
        <v>20</v>
      </c>
      <c r="C15" t="s">
        <v>58</v>
      </c>
      <c r="D15" t="s">
        <v>9</v>
      </c>
      <c r="E15" t="s">
        <v>56</v>
      </c>
      <c r="F15" t="s">
        <v>16</v>
      </c>
      <c r="G15">
        <v>1</v>
      </c>
      <c r="H15">
        <f t="shared" si="1"/>
        <v>10</v>
      </c>
      <c r="I15">
        <v>-45</v>
      </c>
      <c r="J15" s="4">
        <v>2.97</v>
      </c>
      <c r="K15" s="4">
        <v>0.25</v>
      </c>
      <c r="L15" t="s">
        <v>33</v>
      </c>
      <c r="M15" t="s">
        <v>18</v>
      </c>
      <c r="N15" t="s">
        <v>54</v>
      </c>
      <c r="O15">
        <v>1</v>
      </c>
      <c r="P15" s="6">
        <f t="shared" si="0"/>
        <v>-2.72</v>
      </c>
    </row>
    <row r="16" spans="1:16" x14ac:dyDescent="0.2">
      <c r="A16">
        <v>1400</v>
      </c>
      <c r="B16">
        <v>20</v>
      </c>
      <c r="C16" t="s">
        <v>58</v>
      </c>
      <c r="D16" t="s">
        <v>9</v>
      </c>
      <c r="E16" t="s">
        <v>53</v>
      </c>
      <c r="F16" t="s">
        <v>16</v>
      </c>
      <c r="G16">
        <v>1</v>
      </c>
      <c r="H16">
        <f t="shared" si="1"/>
        <v>10</v>
      </c>
      <c r="I16">
        <v>-30</v>
      </c>
      <c r="J16" s="4">
        <v>6.79</v>
      </c>
      <c r="K16" s="4">
        <f>0.25</f>
        <v>0.25</v>
      </c>
      <c r="L16" t="s">
        <v>33</v>
      </c>
      <c r="M16" t="s">
        <v>18</v>
      </c>
      <c r="N16" t="s">
        <v>54</v>
      </c>
      <c r="O16">
        <v>1</v>
      </c>
      <c r="P16" s="6">
        <f t="shared" si="0"/>
        <v>-6.54</v>
      </c>
    </row>
    <row r="17" spans="1:16" x14ac:dyDescent="0.2">
      <c r="A17">
        <v>1400</v>
      </c>
      <c r="B17">
        <v>20</v>
      </c>
      <c r="C17" t="s">
        <v>58</v>
      </c>
      <c r="D17" t="s">
        <v>9</v>
      </c>
      <c r="E17" t="s">
        <v>57</v>
      </c>
      <c r="F17" t="s">
        <v>16</v>
      </c>
      <c r="G17">
        <v>1</v>
      </c>
      <c r="H17">
        <f>G17*10</f>
        <v>10</v>
      </c>
      <c r="I17">
        <v>0</v>
      </c>
      <c r="J17" s="4">
        <v>0.01</v>
      </c>
      <c r="K17" s="4">
        <f>6.95/2</f>
        <v>3.4750000000000001</v>
      </c>
      <c r="L17" t="s">
        <v>33</v>
      </c>
      <c r="M17" t="s">
        <v>18</v>
      </c>
      <c r="N17" t="s">
        <v>54</v>
      </c>
      <c r="O17">
        <v>1</v>
      </c>
      <c r="P17" s="6">
        <f t="shared" si="0"/>
        <v>3.4650000000000003</v>
      </c>
    </row>
    <row r="18" spans="1:16" x14ac:dyDescent="0.2">
      <c r="A18">
        <v>1930</v>
      </c>
      <c r="B18">
        <v>60</v>
      </c>
      <c r="C18" t="s">
        <v>9</v>
      </c>
      <c r="D18" t="s">
        <v>9</v>
      </c>
      <c r="E18" t="s">
        <v>27</v>
      </c>
      <c r="F18" t="s">
        <v>26</v>
      </c>
      <c r="G18">
        <f>1/4</f>
        <v>0.25</v>
      </c>
      <c r="H18">
        <f>20*G18</f>
        <v>5</v>
      </c>
      <c r="I18">
        <f t="shared" ref="I18:I21" si="2">20/4/4</f>
        <v>1.25</v>
      </c>
      <c r="J18" s="4">
        <f>1.84/4/2</f>
        <v>0.23</v>
      </c>
      <c r="K18" s="4">
        <f t="shared" ref="K18:K21" si="3">12/4</f>
        <v>3</v>
      </c>
      <c r="L18" s="2" t="s">
        <v>21</v>
      </c>
      <c r="M18" t="s">
        <v>18</v>
      </c>
      <c r="N18" t="s">
        <v>81</v>
      </c>
      <c r="O18">
        <v>1</v>
      </c>
      <c r="P18" s="6">
        <f t="shared" si="0"/>
        <v>2.77</v>
      </c>
    </row>
    <row r="19" spans="1:16" x14ac:dyDescent="0.2">
      <c r="A19">
        <v>1930</v>
      </c>
      <c r="B19">
        <v>60</v>
      </c>
      <c r="C19" t="s">
        <v>9</v>
      </c>
      <c r="D19" t="s">
        <v>9</v>
      </c>
      <c r="E19" t="s">
        <v>28</v>
      </c>
      <c r="F19" t="s">
        <v>26</v>
      </c>
      <c r="G19">
        <f t="shared" ref="G19:G21" si="4">1/4</f>
        <v>0.25</v>
      </c>
      <c r="H19">
        <f>20*G19</f>
        <v>5</v>
      </c>
      <c r="I19">
        <f t="shared" si="2"/>
        <v>1.25</v>
      </c>
      <c r="J19" s="4">
        <f>1.84/4/2</f>
        <v>0.23</v>
      </c>
      <c r="K19" s="4">
        <f t="shared" si="3"/>
        <v>3</v>
      </c>
      <c r="L19" t="s">
        <v>33</v>
      </c>
      <c r="M19" t="s">
        <v>18</v>
      </c>
      <c r="N19" t="s">
        <v>82</v>
      </c>
      <c r="O19">
        <v>1</v>
      </c>
      <c r="P19" s="6">
        <f t="shared" si="0"/>
        <v>2.77</v>
      </c>
    </row>
    <row r="20" spans="1:16" x14ac:dyDescent="0.2">
      <c r="A20">
        <v>1930</v>
      </c>
      <c r="B20">
        <v>60</v>
      </c>
      <c r="C20" t="s">
        <v>9</v>
      </c>
      <c r="D20" t="s">
        <v>9</v>
      </c>
      <c r="E20" t="s">
        <v>24</v>
      </c>
      <c r="F20" t="s">
        <v>26</v>
      </c>
      <c r="G20">
        <f t="shared" si="4"/>
        <v>0.25</v>
      </c>
      <c r="H20">
        <f>G20*70</f>
        <v>17.5</v>
      </c>
      <c r="I20">
        <f t="shared" si="2"/>
        <v>1.25</v>
      </c>
      <c r="J20" s="4">
        <f>1.48/4</f>
        <v>0.37</v>
      </c>
      <c r="K20" s="4">
        <f t="shared" si="3"/>
        <v>3</v>
      </c>
      <c r="L20" t="s">
        <v>32</v>
      </c>
      <c r="M20" t="s">
        <v>18</v>
      </c>
      <c r="N20" t="s">
        <v>84</v>
      </c>
      <c r="O20">
        <v>1</v>
      </c>
      <c r="P20" s="6">
        <f t="shared" si="0"/>
        <v>2.63</v>
      </c>
    </row>
    <row r="21" spans="1:16" x14ac:dyDescent="0.2">
      <c r="A21">
        <v>1930</v>
      </c>
      <c r="B21">
        <v>60</v>
      </c>
      <c r="C21" t="s">
        <v>9</v>
      </c>
      <c r="D21" t="s">
        <v>9</v>
      </c>
      <c r="E21" t="s">
        <v>25</v>
      </c>
      <c r="F21" t="s">
        <v>26</v>
      </c>
      <c r="G21">
        <f t="shared" si="4"/>
        <v>0.25</v>
      </c>
      <c r="H21">
        <f>G21*70</f>
        <v>17.5</v>
      </c>
      <c r="I21">
        <f t="shared" si="2"/>
        <v>1.25</v>
      </c>
      <c r="J21" s="4">
        <f>0.76/4</f>
        <v>0.19</v>
      </c>
      <c r="K21" s="4">
        <f t="shared" si="3"/>
        <v>3</v>
      </c>
      <c r="L21" t="s">
        <v>32</v>
      </c>
      <c r="M21" t="s">
        <v>18</v>
      </c>
      <c r="N21" t="s">
        <v>84</v>
      </c>
      <c r="O21">
        <v>1</v>
      </c>
      <c r="P21" s="6">
        <f t="shared" si="0"/>
        <v>2.81</v>
      </c>
    </row>
    <row r="22" spans="1:16" x14ac:dyDescent="0.2">
      <c r="A22">
        <v>2000</v>
      </c>
      <c r="B22">
        <v>2</v>
      </c>
      <c r="C22" t="s">
        <v>9</v>
      </c>
      <c r="D22" t="s">
        <v>9</v>
      </c>
      <c r="E22" t="s">
        <v>34</v>
      </c>
      <c r="F22" t="s">
        <v>50</v>
      </c>
      <c r="G22">
        <f t="shared" ref="G22:G28" si="5">1/O22</f>
        <v>6.6666666666666671E-3</v>
      </c>
      <c r="H22">
        <f>G22*30</f>
        <v>0.2</v>
      </c>
      <c r="I22">
        <v>2</v>
      </c>
      <c r="J22" s="4">
        <f>5/O22</f>
        <v>3.3333333333333333E-2</v>
      </c>
      <c r="K22" s="4">
        <v>0</v>
      </c>
      <c r="L22" t="s">
        <v>33</v>
      </c>
      <c r="M22" t="s">
        <v>18</v>
      </c>
      <c r="N22" t="s">
        <v>40</v>
      </c>
      <c r="O22">
        <f>75*2</f>
        <v>150</v>
      </c>
      <c r="P22" s="6">
        <f t="shared" si="0"/>
        <v>-3.3333333333333333E-2</v>
      </c>
    </row>
    <row r="23" spans="1:16" x14ac:dyDescent="0.2">
      <c r="A23">
        <v>2000</v>
      </c>
      <c r="B23">
        <v>2</v>
      </c>
      <c r="C23" t="s">
        <v>9</v>
      </c>
      <c r="D23" t="s">
        <v>9</v>
      </c>
      <c r="E23" t="s">
        <v>38</v>
      </c>
      <c r="F23" t="s">
        <v>50</v>
      </c>
      <c r="G23">
        <f t="shared" si="5"/>
        <v>6.6666666666666671E-3</v>
      </c>
      <c r="H23">
        <f>G23*30</f>
        <v>0.2</v>
      </c>
      <c r="I23">
        <v>2</v>
      </c>
      <c r="J23" s="4">
        <f>1/O23</f>
        <v>6.6666666666666671E-3</v>
      </c>
      <c r="K23" s="4">
        <v>0</v>
      </c>
      <c r="L23" t="s">
        <v>33</v>
      </c>
      <c r="M23" t="s">
        <v>18</v>
      </c>
      <c r="N23" t="s">
        <v>40</v>
      </c>
      <c r="O23">
        <v>150</v>
      </c>
      <c r="P23" s="6">
        <f t="shared" si="0"/>
        <v>-6.6666666666666671E-3</v>
      </c>
    </row>
    <row r="24" spans="1:16" x14ac:dyDescent="0.2">
      <c r="A24">
        <v>600</v>
      </c>
      <c r="B24">
        <v>2</v>
      </c>
      <c r="C24" t="s">
        <v>9</v>
      </c>
      <c r="D24" t="s">
        <v>9</v>
      </c>
      <c r="E24" t="s">
        <v>34</v>
      </c>
      <c r="F24" t="s">
        <v>50</v>
      </c>
      <c r="G24">
        <f t="shared" si="5"/>
        <v>6.6666666666666671E-3</v>
      </c>
      <c r="H24">
        <f>G24*30</f>
        <v>0.2</v>
      </c>
      <c r="I24">
        <v>2</v>
      </c>
      <c r="J24" s="4">
        <f>5/O24</f>
        <v>3.3333333333333333E-2</v>
      </c>
      <c r="K24" s="4">
        <v>0</v>
      </c>
      <c r="L24" t="s">
        <v>33</v>
      </c>
      <c r="M24" t="s">
        <v>18</v>
      </c>
      <c r="N24" t="s">
        <v>40</v>
      </c>
      <c r="O24">
        <f>75*2</f>
        <v>150</v>
      </c>
      <c r="P24" s="6">
        <f t="shared" si="0"/>
        <v>-3.3333333333333333E-2</v>
      </c>
    </row>
    <row r="25" spans="1:16" x14ac:dyDescent="0.2">
      <c r="A25">
        <v>600</v>
      </c>
      <c r="B25">
        <v>0.1</v>
      </c>
      <c r="C25" t="s">
        <v>9</v>
      </c>
      <c r="D25" t="s">
        <v>9</v>
      </c>
      <c r="E25" t="s">
        <v>35</v>
      </c>
      <c r="F25" t="s">
        <v>50</v>
      </c>
      <c r="G25">
        <f t="shared" si="5"/>
        <v>0.02</v>
      </c>
      <c r="H25">
        <f>G25*70</f>
        <v>1.4000000000000001</v>
      </c>
      <c r="I25">
        <v>0.1</v>
      </c>
      <c r="J25" s="4">
        <f>5/O25</f>
        <v>0.1</v>
      </c>
      <c r="K25" s="4">
        <v>0</v>
      </c>
      <c r="L25" t="s">
        <v>33</v>
      </c>
      <c r="M25" t="s">
        <v>18</v>
      </c>
      <c r="N25" t="s">
        <v>40</v>
      </c>
      <c r="O25">
        <f>50</f>
        <v>50</v>
      </c>
      <c r="P25" s="6">
        <f t="shared" si="0"/>
        <v>-0.1</v>
      </c>
    </row>
    <row r="26" spans="1:16" x14ac:dyDescent="0.2">
      <c r="A26">
        <v>600</v>
      </c>
      <c r="B26">
        <v>5</v>
      </c>
      <c r="C26" t="s">
        <v>9</v>
      </c>
      <c r="D26" t="s">
        <v>9</v>
      </c>
      <c r="E26" t="s">
        <v>36</v>
      </c>
      <c r="F26" t="s">
        <v>50</v>
      </c>
      <c r="G26">
        <f t="shared" si="5"/>
        <v>3.3333333333333333E-2</v>
      </c>
      <c r="H26">
        <f>3*G26</f>
        <v>0.1</v>
      </c>
      <c r="I26">
        <v>5</v>
      </c>
      <c r="J26" s="4">
        <f>3/O26</f>
        <v>0.1</v>
      </c>
      <c r="K26" s="4">
        <v>0</v>
      </c>
      <c r="L26" t="s">
        <v>33</v>
      </c>
      <c r="M26" t="s">
        <v>18</v>
      </c>
      <c r="N26" t="s">
        <v>40</v>
      </c>
      <c r="O26">
        <f>30</f>
        <v>30</v>
      </c>
      <c r="P26" s="6">
        <f t="shared" si="0"/>
        <v>-0.1</v>
      </c>
    </row>
    <row r="27" spans="1:16" x14ac:dyDescent="0.2">
      <c r="A27">
        <v>600</v>
      </c>
      <c r="B27">
        <v>5</v>
      </c>
      <c r="C27" t="s">
        <v>9</v>
      </c>
      <c r="D27" t="s">
        <v>9</v>
      </c>
      <c r="E27" t="s">
        <v>37</v>
      </c>
      <c r="F27" t="s">
        <v>50</v>
      </c>
      <c r="G27">
        <f t="shared" si="5"/>
        <v>3.3333333333333333E-2</v>
      </c>
      <c r="H27">
        <f>G27*180</f>
        <v>6</v>
      </c>
      <c r="I27">
        <v>5</v>
      </c>
      <c r="J27" s="4">
        <f>3/O27</f>
        <v>0.1</v>
      </c>
      <c r="K27" s="4">
        <v>0</v>
      </c>
      <c r="L27" t="s">
        <v>39</v>
      </c>
      <c r="M27" t="s">
        <v>18</v>
      </c>
      <c r="N27" t="s">
        <v>40</v>
      </c>
      <c r="O27">
        <v>30</v>
      </c>
      <c r="P27" s="6">
        <f t="shared" si="0"/>
        <v>-0.1</v>
      </c>
    </row>
    <row r="28" spans="1:16" x14ac:dyDescent="0.2">
      <c r="A28">
        <v>600</v>
      </c>
      <c r="B28">
        <v>2</v>
      </c>
      <c r="C28" t="s">
        <v>9</v>
      </c>
      <c r="D28" t="s">
        <v>9</v>
      </c>
      <c r="E28" t="s">
        <v>38</v>
      </c>
      <c r="F28" t="s">
        <v>50</v>
      </c>
      <c r="G28">
        <f t="shared" si="5"/>
        <v>6.6666666666666671E-3</v>
      </c>
      <c r="H28">
        <f>G28*30</f>
        <v>0.2</v>
      </c>
      <c r="I28">
        <v>2</v>
      </c>
      <c r="J28" s="4">
        <f>1/O28</f>
        <v>6.6666666666666671E-3</v>
      </c>
      <c r="K28" s="4">
        <v>0</v>
      </c>
      <c r="L28" t="s">
        <v>33</v>
      </c>
      <c r="M28" t="s">
        <v>18</v>
      </c>
      <c r="N28" t="s">
        <v>40</v>
      </c>
      <c r="O28">
        <v>150</v>
      </c>
      <c r="P28" s="6">
        <f t="shared" si="0"/>
        <v>-6.6666666666666671E-3</v>
      </c>
    </row>
    <row r="29" spans="1:16" x14ac:dyDescent="0.2">
      <c r="A29">
        <v>730</v>
      </c>
      <c r="B29">
        <v>60</v>
      </c>
      <c r="C29" t="s">
        <v>9</v>
      </c>
      <c r="D29" t="s">
        <v>51</v>
      </c>
      <c r="E29" t="s">
        <v>10</v>
      </c>
      <c r="F29" t="s">
        <v>11</v>
      </c>
      <c r="G29">
        <v>0</v>
      </c>
      <c r="H29">
        <v>0</v>
      </c>
      <c r="I29">
        <v>0</v>
      </c>
      <c r="J29" s="4">
        <v>2.25</v>
      </c>
      <c r="K29" s="4">
        <v>0.15</v>
      </c>
      <c r="L29" t="s">
        <v>12</v>
      </c>
      <c r="M29" t="s">
        <v>18</v>
      </c>
      <c r="N29" t="s">
        <v>10</v>
      </c>
      <c r="O29">
        <v>1</v>
      </c>
      <c r="P29" s="6">
        <f t="shared" si="0"/>
        <v>-2.1</v>
      </c>
    </row>
    <row r="30" spans="1:16" x14ac:dyDescent="0.2">
      <c r="A30">
        <v>730</v>
      </c>
      <c r="B30">
        <v>60</v>
      </c>
      <c r="C30" t="s">
        <v>9</v>
      </c>
      <c r="D30" t="s">
        <v>9</v>
      </c>
      <c r="E30" t="s">
        <v>13</v>
      </c>
      <c r="F30" t="s">
        <v>16</v>
      </c>
      <c r="G30">
        <v>0</v>
      </c>
      <c r="H30">
        <v>0</v>
      </c>
      <c r="I30">
        <f>B30/3</f>
        <v>20</v>
      </c>
      <c r="J30" s="4">
        <f>G30*0.125</f>
        <v>0</v>
      </c>
      <c r="K30" s="4">
        <f>J30*2.5</f>
        <v>0</v>
      </c>
      <c r="L30" t="s">
        <v>12</v>
      </c>
      <c r="M30" t="s">
        <v>18</v>
      </c>
      <c r="N30" t="s">
        <v>17</v>
      </c>
      <c r="O30">
        <v>1</v>
      </c>
      <c r="P30" s="6">
        <f t="shared" si="0"/>
        <v>0</v>
      </c>
    </row>
    <row r="31" spans="1:16" x14ac:dyDescent="0.2">
      <c r="A31">
        <v>730</v>
      </c>
      <c r="B31">
        <v>60</v>
      </c>
      <c r="C31" t="s">
        <v>9</v>
      </c>
      <c r="D31" t="s">
        <v>9</v>
      </c>
      <c r="E31" t="s">
        <v>14</v>
      </c>
      <c r="F31" t="s">
        <v>16</v>
      </c>
      <c r="G31">
        <v>0</v>
      </c>
      <c r="H31">
        <v>0</v>
      </c>
      <c r="I31">
        <f t="shared" ref="I31:I32" si="6">B31/3</f>
        <v>20</v>
      </c>
      <c r="J31" s="4">
        <f>G31*O31</f>
        <v>0</v>
      </c>
      <c r="K31" s="4">
        <f>2.5*J31</f>
        <v>0</v>
      </c>
      <c r="L31" t="s">
        <v>12</v>
      </c>
      <c r="M31" t="s">
        <v>18</v>
      </c>
      <c r="N31" t="s">
        <v>17</v>
      </c>
      <c r="O31">
        <v>11</v>
      </c>
      <c r="P31" s="6">
        <f t="shared" si="0"/>
        <v>0</v>
      </c>
    </row>
    <row r="32" spans="1:16" x14ac:dyDescent="0.2">
      <c r="A32">
        <v>730</v>
      </c>
      <c r="B32">
        <v>60</v>
      </c>
      <c r="C32" t="s">
        <v>9</v>
      </c>
      <c r="D32" t="s">
        <v>9</v>
      </c>
      <c r="E32" t="s">
        <v>15</v>
      </c>
      <c r="F32" t="s">
        <v>16</v>
      </c>
      <c r="G32">
        <v>0</v>
      </c>
      <c r="H32">
        <v>0</v>
      </c>
      <c r="I32">
        <f t="shared" si="6"/>
        <v>20</v>
      </c>
      <c r="J32" s="4">
        <v>0.1</v>
      </c>
      <c r="K32" s="4">
        <v>0</v>
      </c>
      <c r="L32" t="s">
        <v>12</v>
      </c>
      <c r="M32" t="s">
        <v>18</v>
      </c>
      <c r="N32" t="s">
        <v>17</v>
      </c>
      <c r="O32">
        <v>1</v>
      </c>
      <c r="P32" s="6">
        <f t="shared" si="0"/>
        <v>-0.1</v>
      </c>
    </row>
    <row r="33" spans="1:16" x14ac:dyDescent="0.2">
      <c r="A33">
        <v>730</v>
      </c>
      <c r="B33">
        <v>20</v>
      </c>
      <c r="C33" t="s">
        <v>31</v>
      </c>
      <c r="D33" t="s">
        <v>9</v>
      </c>
      <c r="E33" t="s">
        <v>30</v>
      </c>
      <c r="F33" t="s">
        <v>16</v>
      </c>
      <c r="G33">
        <v>2</v>
      </c>
      <c r="H33" s="2">
        <v>1</v>
      </c>
      <c r="I33">
        <v>-5</v>
      </c>
      <c r="J33" s="4">
        <v>0</v>
      </c>
      <c r="K33" s="4">
        <v>0</v>
      </c>
      <c r="L33" s="2" t="s">
        <v>20</v>
      </c>
      <c r="M33" t="s">
        <v>18</v>
      </c>
      <c r="N33" t="s">
        <v>21</v>
      </c>
      <c r="O33">
        <v>1</v>
      </c>
      <c r="P33" s="6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4A68-5857-FD47-A344-892062C42FDA}">
  <dimension ref="A1:E10"/>
  <sheetViews>
    <sheetView tabSelected="1" workbookViewId="0">
      <selection activeCell="D18" sqref="D18"/>
    </sheetView>
  </sheetViews>
  <sheetFormatPr baseColWidth="10" defaultRowHeight="16" x14ac:dyDescent="0.2"/>
  <cols>
    <col min="1" max="1" width="34" bestFit="1" customWidth="1"/>
    <col min="2" max="2" width="34.6640625" bestFit="1" customWidth="1"/>
    <col min="3" max="4" width="36.5" bestFit="1" customWidth="1"/>
  </cols>
  <sheetData>
    <row r="1" spans="1:5" x14ac:dyDescent="0.2">
      <c r="B1" t="s">
        <v>100</v>
      </c>
      <c r="C1" t="s">
        <v>101</v>
      </c>
      <c r="D1" t="s">
        <v>102</v>
      </c>
      <c r="E1" t="s">
        <v>103</v>
      </c>
    </row>
    <row r="2" spans="1:5" x14ac:dyDescent="0.2">
      <c r="A2" t="s">
        <v>109</v>
      </c>
      <c r="B2">
        <f>AVERAGE(item_consumption!R2:R131)</f>
        <v>0.68924999999999947</v>
      </c>
      <c r="C2">
        <f>AVERAGE(item_consumption!S2:S131)</f>
        <v>0.73580603804797295</v>
      </c>
      <c r="D2">
        <f>AVERAGE(item_consumption!T2:T131)</f>
        <v>35.003461538461536</v>
      </c>
      <c r="E2">
        <f>AVERAGE(item_consumption!U2:U131)</f>
        <v>37.843461538461533</v>
      </c>
    </row>
    <row r="3" spans="1:5" x14ac:dyDescent="0.2">
      <c r="A3" t="s">
        <v>108</v>
      </c>
      <c r="B3">
        <f>SUM(item_consumption!R2:R131)</f>
        <v>89.602499999999935</v>
      </c>
      <c r="C3">
        <f>SUM(item_consumption!S2:S131)</f>
        <v>95.654784946236489</v>
      </c>
      <c r="D3">
        <f>SUM(item_consumption!T2:T131)</f>
        <v>4550.45</v>
      </c>
      <c r="E3">
        <f>SUM(item_consumption!U2:U131)</f>
        <v>4919.6499999999996</v>
      </c>
    </row>
    <row r="4" spans="1:5" x14ac:dyDescent="0.2">
      <c r="D4" t="s">
        <v>111</v>
      </c>
      <c r="E4">
        <f>E3-D3</f>
        <v>369.19999999999982</v>
      </c>
    </row>
    <row r="5" spans="1:5" x14ac:dyDescent="0.2">
      <c r="A5" t="s">
        <v>107</v>
      </c>
      <c r="C5">
        <f>C3-B3</f>
        <v>6.0522849462365542</v>
      </c>
      <c r="D5" t="s">
        <v>112</v>
      </c>
      <c r="E5">
        <f>E4/60</f>
        <v>6.1533333333333307</v>
      </c>
    </row>
    <row r="6" spans="1:5" x14ac:dyDescent="0.2">
      <c r="D6" t="s">
        <v>110</v>
      </c>
      <c r="E6" s="3">
        <f>E5*12.3</f>
        <v>75.685999999999964</v>
      </c>
    </row>
    <row r="7" spans="1:5" x14ac:dyDescent="0.2">
      <c r="A7" t="s">
        <v>104</v>
      </c>
      <c r="C7">
        <f>(C5+75.69)*52</f>
        <v>4250.5988172043008</v>
      </c>
    </row>
    <row r="8" spans="1:5" x14ac:dyDescent="0.2">
      <c r="A8" t="s">
        <v>105</v>
      </c>
      <c r="C8">
        <f>C7*2.6</f>
        <v>11051.556924731183</v>
      </c>
    </row>
    <row r="9" spans="1:5" x14ac:dyDescent="0.2">
      <c r="C9">
        <f>1165-272</f>
        <v>893</v>
      </c>
    </row>
    <row r="10" spans="1:5" x14ac:dyDescent="0.2">
      <c r="A10" t="s">
        <v>106</v>
      </c>
      <c r="C10">
        <f>C8-C9</f>
        <v>10158.556924731183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item_consumption</vt:lpstr>
      <vt:lpstr>non-work_waste</vt:lpstr>
      <vt:lpstr>work_waste</vt:lpstr>
      <vt:lpstr>summarized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2022-10-24T16:57:23Z</dcterms:created>
  <dcterms:modified xsi:type="dcterms:W3CDTF">2022-12-15T01:20:17Z</dcterms:modified>
</cp:coreProperties>
</file>