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28" documentId="13_ncr:1_{05E41924-BF40-4F1E-B19A-02F2081E0709}" xr6:coauthVersionLast="47" xr6:coauthVersionMax="47" xr10:uidLastSave="{E6D44742-2A1A-47B6-8955-5ACCBD1DCD71}"/>
  <bookViews>
    <workbookView xWindow="-108" yWindow="-108" windowWidth="23256" windowHeight="14016" tabRatio="669" activeTab="4" xr2:uid="{EF65BA04-60F3-4F2B-BC8E-976066A335E4}"/>
  </bookViews>
  <sheets>
    <sheet name="MASTER ROSTERS" sheetId="15" r:id="rId1"/>
    <sheet name="PTS" sheetId="3" state="hidden" r:id="rId2"/>
    <sheet name="TeamHelper" sheetId="5" state="hidden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Results'!$A$2:$E$364</definedName>
    <definedName name="_xlnm.Print_Titles" localSheetId="10">'For Print'!$3:$3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9" i="2" l="1"/>
  <c r="K370" i="2"/>
  <c r="K371" i="2"/>
  <c r="K388" i="2"/>
  <c r="K377" i="2"/>
  <c r="K373" i="2"/>
  <c r="K375" i="2"/>
  <c r="K372" i="2"/>
  <c r="K376" i="2"/>
  <c r="K378" i="2"/>
  <c r="K379" i="2"/>
  <c r="K380" i="2"/>
  <c r="K384" i="2"/>
  <c r="K387" i="2"/>
  <c r="K386" i="2"/>
  <c r="K374" i="2"/>
  <c r="K382" i="2"/>
  <c r="K383" i="2"/>
  <c r="K381" i="2"/>
  <c r="K385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40" i="2"/>
  <c r="K323" i="2"/>
  <c r="K353" i="2"/>
  <c r="K325" i="2"/>
  <c r="K329" i="2"/>
  <c r="K352" i="2"/>
  <c r="K358" i="2"/>
  <c r="K368" i="2"/>
  <c r="K348" i="2"/>
  <c r="K334" i="2"/>
  <c r="K324" i="2"/>
  <c r="K362" i="2"/>
  <c r="K367" i="2"/>
  <c r="K344" i="2"/>
  <c r="K355" i="2"/>
  <c r="K343" i="2"/>
  <c r="K341" i="2"/>
  <c r="K357" i="2"/>
  <c r="K320" i="2"/>
  <c r="K363" i="2"/>
  <c r="K346" i="2"/>
  <c r="K356" i="2"/>
  <c r="K359" i="2"/>
  <c r="K336" i="2"/>
  <c r="K361" i="2"/>
  <c r="K322" i="2"/>
  <c r="K360" i="2"/>
  <c r="K351" i="2"/>
  <c r="K349" i="2"/>
  <c r="K337" i="2"/>
  <c r="K327" i="2"/>
  <c r="K335" i="2"/>
  <c r="K342" i="2"/>
  <c r="K328" i="2"/>
  <c r="K365" i="2"/>
  <c r="K330" i="2"/>
  <c r="K319" i="2"/>
  <c r="K333" i="2"/>
  <c r="K366" i="2"/>
  <c r="K364" i="2"/>
  <c r="K338" i="2"/>
  <c r="K350" i="2"/>
  <c r="K332" i="2"/>
  <c r="K345" i="2"/>
  <c r="K326" i="2"/>
  <c r="K331" i="2"/>
  <c r="K354" i="2"/>
  <c r="K347" i="2"/>
  <c r="K321" i="2"/>
  <c r="K339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3" i="2"/>
  <c r="K254" i="2"/>
  <c r="K252" i="2"/>
  <c r="K250" i="2"/>
  <c r="K251" i="2"/>
  <c r="K184" i="2"/>
  <c r="K186" i="2"/>
  <c r="K183" i="2"/>
  <c r="K169" i="2"/>
  <c r="K214" i="2"/>
  <c r="K189" i="2"/>
  <c r="K212" i="2"/>
  <c r="K175" i="2"/>
  <c r="K213" i="2"/>
  <c r="K208" i="2"/>
  <c r="K206" i="2"/>
  <c r="K198" i="2"/>
  <c r="K168" i="2"/>
  <c r="K191" i="2"/>
  <c r="K235" i="2"/>
  <c r="K217" i="2"/>
  <c r="K197" i="2"/>
  <c r="K232" i="2"/>
  <c r="K219" i="2"/>
  <c r="K220" i="2"/>
  <c r="K223" i="2"/>
  <c r="K179" i="2"/>
  <c r="K233" i="2"/>
  <c r="K207" i="2"/>
  <c r="K215" i="2"/>
  <c r="K172" i="2"/>
  <c r="K229" i="2"/>
  <c r="K231" i="2"/>
  <c r="K234" i="2"/>
  <c r="K236" i="2"/>
  <c r="K225" i="2"/>
  <c r="K218" i="2"/>
  <c r="K195" i="2"/>
  <c r="K209" i="2"/>
  <c r="K170" i="2"/>
  <c r="K203" i="2"/>
  <c r="K188" i="2"/>
  <c r="K210" i="2"/>
  <c r="K182" i="2"/>
  <c r="K171" i="2"/>
  <c r="K221" i="2"/>
  <c r="K200" i="2"/>
  <c r="K228" i="2"/>
  <c r="K227" i="2"/>
  <c r="K174" i="2"/>
  <c r="K204" i="2"/>
  <c r="K222" i="2"/>
  <c r="K202" i="2"/>
  <c r="K196" i="2"/>
  <c r="K224" i="2"/>
  <c r="K199" i="2"/>
  <c r="K194" i="2"/>
  <c r="K180" i="2"/>
  <c r="K187" i="2"/>
  <c r="K190" i="2"/>
  <c r="K230" i="2"/>
  <c r="K226" i="2"/>
  <c r="K178" i="2"/>
  <c r="K237" i="2"/>
  <c r="K211" i="2"/>
  <c r="K177" i="2"/>
  <c r="K193" i="2"/>
  <c r="K201" i="2"/>
  <c r="K216" i="2"/>
  <c r="K192" i="2"/>
  <c r="K176" i="2"/>
  <c r="K173" i="2"/>
  <c r="K181" i="2"/>
  <c r="K185" i="2"/>
  <c r="K205" i="2"/>
  <c r="K164" i="2"/>
  <c r="K154" i="2"/>
  <c r="K155" i="2"/>
  <c r="K156" i="2"/>
  <c r="K157" i="2"/>
  <c r="K158" i="2"/>
  <c r="K159" i="2"/>
  <c r="K160" i="2"/>
  <c r="K161" i="2"/>
  <c r="K162" i="2"/>
  <c r="K167" i="2"/>
  <c r="K165" i="2"/>
  <c r="K166" i="2"/>
  <c r="K163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1" i="2"/>
  <c r="K110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74" i="2"/>
  <c r="K75" i="2"/>
  <c r="K76" i="2"/>
  <c r="K77" i="2"/>
  <c r="K78" i="2"/>
  <c r="K79" i="2"/>
  <c r="K80" i="2"/>
  <c r="K81" i="2"/>
  <c r="K82" i="2"/>
  <c r="K83" i="2"/>
  <c r="K84" i="2"/>
  <c r="K85" i="2"/>
  <c r="K90" i="2"/>
  <c r="K88" i="2"/>
  <c r="K87" i="2"/>
  <c r="K89" i="2"/>
  <c r="K86" i="2"/>
  <c r="K49" i="2"/>
  <c r="K58" i="2"/>
  <c r="K64" i="2"/>
  <c r="K70" i="2"/>
  <c r="K62" i="2"/>
  <c r="K69" i="2"/>
  <c r="K61" i="2"/>
  <c r="K65" i="2"/>
  <c r="K67" i="2"/>
  <c r="K47" i="2"/>
  <c r="K63" i="2"/>
  <c r="K32" i="2"/>
  <c r="K33" i="2"/>
  <c r="K34" i="2"/>
  <c r="K35" i="2"/>
  <c r="K36" i="2"/>
  <c r="K37" i="2"/>
  <c r="K38" i="2"/>
  <c r="K39" i="2"/>
  <c r="K40" i="2"/>
  <c r="K41" i="2"/>
  <c r="K42" i="2"/>
  <c r="K43" i="2"/>
  <c r="K55" i="2"/>
  <c r="K48" i="2"/>
  <c r="K59" i="2"/>
  <c r="K46" i="2"/>
  <c r="K73" i="2"/>
  <c r="K45" i="2"/>
  <c r="K56" i="2"/>
  <c r="K57" i="2"/>
  <c r="K54" i="2"/>
  <c r="K66" i="2"/>
  <c r="K44" i="2"/>
  <c r="K52" i="2"/>
  <c r="K71" i="2"/>
  <c r="K51" i="2"/>
  <c r="K60" i="2"/>
  <c r="K68" i="2"/>
  <c r="K72" i="2"/>
  <c r="K50" i="2"/>
  <c r="K53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2" i="2"/>
  <c r="I42" i="2"/>
  <c r="G42" i="2"/>
  <c r="D42" i="2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C115" i="5"/>
  <c r="D115" i="5" s="1"/>
  <c r="C116" i="5"/>
  <c r="D116" i="5" s="1"/>
  <c r="C117" i="5"/>
  <c r="D117" i="5" s="1"/>
  <c r="I11" i="2"/>
  <c r="I20" i="2"/>
  <c r="I71" i="2"/>
  <c r="I9" i="2"/>
  <c r="I5" i="2"/>
  <c r="I3" i="2"/>
  <c r="I2" i="2"/>
  <c r="I15" i="2"/>
  <c r="I21" i="2"/>
  <c r="I7" i="2"/>
  <c r="I8" i="2"/>
  <c r="I64" i="2"/>
  <c r="I19" i="2"/>
  <c r="I54" i="2"/>
  <c r="I4" i="2"/>
  <c r="I10" i="2"/>
  <c r="I63" i="2"/>
  <c r="I59" i="2"/>
  <c r="I48" i="2"/>
  <c r="I12" i="2"/>
  <c r="I56" i="2"/>
  <c r="I16" i="2"/>
  <c r="I35" i="2"/>
  <c r="I47" i="2"/>
  <c r="I23" i="2"/>
  <c r="I39" i="2"/>
  <c r="I58" i="2"/>
  <c r="I61" i="2"/>
  <c r="I25" i="2"/>
  <c r="I40" i="2"/>
  <c r="I41" i="2"/>
  <c r="I31" i="2"/>
  <c r="I65" i="2"/>
  <c r="I24" i="2"/>
  <c r="I17" i="2"/>
  <c r="I53" i="2"/>
  <c r="I43" i="2"/>
  <c r="I52" i="2"/>
  <c r="I27" i="2"/>
  <c r="I14" i="2"/>
  <c r="I28" i="2"/>
  <c r="I38" i="2"/>
  <c r="I33" i="2"/>
  <c r="I34" i="2"/>
  <c r="I32" i="2"/>
  <c r="I69" i="2"/>
  <c r="I44" i="2"/>
  <c r="I45" i="2"/>
  <c r="I46" i="2"/>
  <c r="I49" i="2"/>
  <c r="I50" i="2"/>
  <c r="I51" i="2"/>
  <c r="I55" i="2"/>
  <c r="I36" i="2"/>
  <c r="I57" i="2"/>
  <c r="I37" i="2"/>
  <c r="I29" i="2"/>
  <c r="I60" i="2"/>
  <c r="I62" i="2"/>
  <c r="I13" i="2"/>
  <c r="I66" i="2"/>
  <c r="I67" i="2"/>
  <c r="I26" i="2"/>
  <c r="I68" i="2"/>
  <c r="I22" i="2"/>
  <c r="I70" i="2"/>
  <c r="I18" i="2"/>
  <c r="I30" i="2"/>
  <c r="I72" i="2"/>
  <c r="I73" i="2"/>
  <c r="I74" i="2"/>
  <c r="I81" i="2"/>
  <c r="I84" i="2"/>
  <c r="I75" i="2"/>
  <c r="I80" i="2"/>
  <c r="I76" i="2"/>
  <c r="I79" i="2"/>
  <c r="I83" i="2"/>
  <c r="I77" i="2"/>
  <c r="I86" i="2"/>
  <c r="I78" i="2"/>
  <c r="I82" i="2"/>
  <c r="I87" i="2"/>
  <c r="I85" i="2"/>
  <c r="I88" i="2"/>
  <c r="I89" i="2"/>
  <c r="I90" i="2"/>
  <c r="I152" i="2"/>
  <c r="I150" i="2"/>
  <c r="I100" i="2"/>
  <c r="I95" i="2"/>
  <c r="I91" i="2"/>
  <c r="I97" i="2"/>
  <c r="I106" i="2"/>
  <c r="I96" i="2"/>
  <c r="I92" i="2"/>
  <c r="I136" i="2"/>
  <c r="I144" i="2"/>
  <c r="I151" i="2"/>
  <c r="I102" i="2"/>
  <c r="I135" i="2"/>
  <c r="I147" i="2"/>
  <c r="I137" i="2"/>
  <c r="I101" i="2"/>
  <c r="I104" i="2"/>
  <c r="I110" i="2"/>
  <c r="I116" i="2"/>
  <c r="I105" i="2"/>
  <c r="I134" i="2"/>
  <c r="I114" i="2"/>
  <c r="I120" i="2"/>
  <c r="I108" i="2"/>
  <c r="I109" i="2"/>
  <c r="I118" i="2"/>
  <c r="I117" i="2"/>
  <c r="I119" i="2"/>
  <c r="I123" i="2"/>
  <c r="I111" i="2"/>
  <c r="I146" i="2"/>
  <c r="I148" i="2"/>
  <c r="I121" i="2"/>
  <c r="I103" i="2"/>
  <c r="I93" i="2"/>
  <c r="I126" i="2"/>
  <c r="I127" i="2"/>
  <c r="I112" i="2"/>
  <c r="I140" i="2"/>
  <c r="I122" i="2"/>
  <c r="I99" i="2"/>
  <c r="I131" i="2"/>
  <c r="I128" i="2"/>
  <c r="I138" i="2"/>
  <c r="I132" i="2"/>
  <c r="I153" i="2"/>
  <c r="I143" i="2"/>
  <c r="I142" i="2"/>
  <c r="I124" i="2"/>
  <c r="I98" i="2"/>
  <c r="I145" i="2"/>
  <c r="I149" i="2"/>
  <c r="I125" i="2"/>
  <c r="I141" i="2"/>
  <c r="I129" i="2"/>
  <c r="I94" i="2"/>
  <c r="I115" i="2"/>
  <c r="I113" i="2"/>
  <c r="I133" i="2"/>
  <c r="I139" i="2"/>
  <c r="I107" i="2"/>
  <c r="I130" i="2"/>
  <c r="I154" i="2"/>
  <c r="I156" i="2"/>
  <c r="I161" i="2"/>
  <c r="I158" i="2"/>
  <c r="I164" i="2"/>
  <c r="I155" i="2"/>
  <c r="I159" i="2"/>
  <c r="I160" i="2"/>
  <c r="I167" i="2"/>
  <c r="I163" i="2"/>
  <c r="I162" i="2"/>
  <c r="I157" i="2"/>
  <c r="I165" i="2"/>
  <c r="I166" i="2"/>
  <c r="I229" i="2"/>
  <c r="I169" i="2"/>
  <c r="I182" i="2"/>
  <c r="I168" i="2"/>
  <c r="I176" i="2"/>
  <c r="I192" i="2"/>
  <c r="I202" i="2"/>
  <c r="I180" i="2"/>
  <c r="I234" i="2"/>
  <c r="I171" i="2"/>
  <c r="I186" i="2"/>
  <c r="I184" i="2"/>
  <c r="I193" i="2"/>
  <c r="I183" i="2"/>
  <c r="I233" i="2"/>
  <c r="I204" i="2"/>
  <c r="I211" i="2"/>
  <c r="I214" i="2"/>
  <c r="I194" i="2"/>
  <c r="I173" i="2"/>
  <c r="I179" i="2"/>
  <c r="I189" i="2"/>
  <c r="I177" i="2"/>
  <c r="I175" i="2"/>
  <c r="I196" i="2"/>
  <c r="I181" i="2"/>
  <c r="I197" i="2"/>
  <c r="I190" i="2"/>
  <c r="I228" i="2"/>
  <c r="I178" i="2"/>
  <c r="I207" i="2"/>
  <c r="I188" i="2"/>
  <c r="I199" i="2"/>
  <c r="I187" i="2"/>
  <c r="I210" i="2"/>
  <c r="I217" i="2"/>
  <c r="I200" i="2"/>
  <c r="I201" i="2"/>
  <c r="I191" i="2"/>
  <c r="I226" i="2"/>
  <c r="I198" i="2"/>
  <c r="I212" i="2"/>
  <c r="I203" i="2"/>
  <c r="I220" i="2"/>
  <c r="I216" i="2"/>
  <c r="I205" i="2"/>
  <c r="I230" i="2"/>
  <c r="I225" i="2"/>
  <c r="I215" i="2"/>
  <c r="I232" i="2"/>
  <c r="I209" i="2"/>
  <c r="I218" i="2"/>
  <c r="I170" i="2"/>
  <c r="I221" i="2"/>
  <c r="I222" i="2"/>
  <c r="I172" i="2"/>
  <c r="I223" i="2"/>
  <c r="I185" i="2"/>
  <c r="I224" i="2"/>
  <c r="I206" i="2"/>
  <c r="I208" i="2"/>
  <c r="I213" i="2"/>
  <c r="I227" i="2"/>
  <c r="I219" i="2"/>
  <c r="I195" i="2"/>
  <c r="I231" i="2"/>
  <c r="I174" i="2"/>
  <c r="I235" i="2"/>
  <c r="I236" i="2"/>
  <c r="I237" i="2"/>
  <c r="I242" i="2"/>
  <c r="I240" i="2"/>
  <c r="I245" i="2"/>
  <c r="I239" i="2"/>
  <c r="I238" i="2"/>
  <c r="I243" i="2"/>
  <c r="I241" i="2"/>
  <c r="I244" i="2"/>
  <c r="I250" i="2"/>
  <c r="I247" i="2"/>
  <c r="I248" i="2"/>
  <c r="I246" i="2"/>
  <c r="I251" i="2"/>
  <c r="I249" i="2"/>
  <c r="I252" i="2"/>
  <c r="I253" i="2"/>
  <c r="I254" i="2"/>
  <c r="I269" i="2"/>
  <c r="I255" i="2"/>
  <c r="I268" i="2"/>
  <c r="I256" i="2"/>
  <c r="I262" i="2"/>
  <c r="I258" i="2"/>
  <c r="I275" i="2"/>
  <c r="I291" i="2"/>
  <c r="I292" i="2"/>
  <c r="I261" i="2"/>
  <c r="I259" i="2"/>
  <c r="I290" i="2"/>
  <c r="I314" i="2"/>
  <c r="I281" i="2"/>
  <c r="I346" i="2"/>
  <c r="I271" i="2"/>
  <c r="I305" i="2"/>
  <c r="I328" i="2"/>
  <c r="I270" i="2"/>
  <c r="I274" i="2"/>
  <c r="I288" i="2"/>
  <c r="I278" i="2"/>
  <c r="I280" i="2"/>
  <c r="I335" i="2"/>
  <c r="I322" i="2"/>
  <c r="I283" i="2"/>
  <c r="I264" i="2"/>
  <c r="I257" i="2"/>
  <c r="I357" i="2"/>
  <c r="I298" i="2"/>
  <c r="I300" i="2"/>
  <c r="I361" i="2"/>
  <c r="I303" i="2"/>
  <c r="I289" i="2"/>
  <c r="I310" i="2"/>
  <c r="I273" i="2"/>
  <c r="I316" i="2"/>
  <c r="I277" i="2"/>
  <c r="I359" i="2"/>
  <c r="I282" i="2"/>
  <c r="I356" i="2"/>
  <c r="I260" i="2"/>
  <c r="I285" i="2"/>
  <c r="I319" i="2"/>
  <c r="I345" i="2"/>
  <c r="I301" i="2"/>
  <c r="I320" i="2"/>
  <c r="I327" i="2"/>
  <c r="I293" i="2"/>
  <c r="I350" i="2"/>
  <c r="I309" i="2"/>
  <c r="I294" i="2"/>
  <c r="I272" i="2"/>
  <c r="I366" i="2"/>
  <c r="I297" i="2"/>
  <c r="I332" i="2"/>
  <c r="I307" i="2"/>
  <c r="I353" i="2"/>
  <c r="I315" i="2"/>
  <c r="I321" i="2"/>
  <c r="I323" i="2"/>
  <c r="I287" i="2"/>
  <c r="I326" i="2"/>
  <c r="I266" i="2"/>
  <c r="I329" i="2"/>
  <c r="I330" i="2"/>
  <c r="I286" i="2"/>
  <c r="I331" i="2"/>
  <c r="I308" i="2"/>
  <c r="I318" i="2"/>
  <c r="I306" i="2"/>
  <c r="I302" i="2"/>
  <c r="I337" i="2"/>
  <c r="I338" i="2"/>
  <c r="I339" i="2"/>
  <c r="I340" i="2"/>
  <c r="I341" i="2"/>
  <c r="I342" i="2"/>
  <c r="I344" i="2"/>
  <c r="I347" i="2"/>
  <c r="I348" i="2"/>
  <c r="I349" i="2"/>
  <c r="I351" i="2"/>
  <c r="I263" i="2"/>
  <c r="I354" i="2"/>
  <c r="I355" i="2"/>
  <c r="I358" i="2"/>
  <c r="I267" i="2"/>
  <c r="I317" i="2"/>
  <c r="I362" i="2"/>
  <c r="I363" i="2"/>
  <c r="I364" i="2"/>
  <c r="I367" i="2"/>
  <c r="I377" i="2"/>
  <c r="I374" i="2"/>
  <c r="I373" i="2"/>
  <c r="I370" i="2"/>
  <c r="I369" i="2"/>
  <c r="I372" i="2"/>
  <c r="I379" i="2"/>
  <c r="I376" i="2"/>
  <c r="I375" i="2"/>
  <c r="I371" i="2"/>
  <c r="I378" i="2"/>
  <c r="I384" i="2"/>
  <c r="I381" i="2"/>
  <c r="I380" i="2"/>
  <c r="I382" i="2"/>
  <c r="I383" i="2"/>
  <c r="I385" i="2"/>
  <c r="I386" i="2"/>
  <c r="I387" i="2"/>
  <c r="I388" i="2"/>
  <c r="I6" i="2"/>
  <c r="G59" i="2"/>
  <c r="G315" i="2"/>
  <c r="D315" i="2"/>
  <c r="G276" i="2"/>
  <c r="D276" i="2"/>
  <c r="G56" i="2"/>
  <c r="D56" i="2"/>
  <c r="G137" i="2"/>
  <c r="G233" i="2"/>
  <c r="G343" i="2"/>
  <c r="G45" i="2"/>
  <c r="G107" i="2"/>
  <c r="G197" i="2"/>
  <c r="G232" i="2"/>
  <c r="G217" i="2"/>
  <c r="G219" i="2"/>
  <c r="G220" i="2"/>
  <c r="G223" i="2"/>
  <c r="G6" i="2"/>
  <c r="G76" i="2"/>
  <c r="G63" i="2"/>
  <c r="G251" i="2"/>
  <c r="D251" i="2"/>
  <c r="D223" i="2"/>
  <c r="D220" i="2"/>
  <c r="D219" i="2"/>
  <c r="D217" i="2"/>
  <c r="D45" i="2"/>
  <c r="D137" i="2"/>
  <c r="D63" i="2"/>
  <c r="D103" i="2"/>
  <c r="G103" i="2"/>
  <c r="F2" i="15"/>
  <c r="G2" i="15"/>
  <c r="D233" i="2"/>
  <c r="G9" i="2"/>
  <c r="D9" i="2"/>
  <c r="C77" i="9" l="1"/>
  <c r="D77" i="9" s="1" a="1"/>
  <c r="D77" i="9" s="1"/>
  <c r="B77" i="9"/>
  <c r="B123" i="9"/>
  <c r="C123" i="9"/>
  <c r="D123" i="9" s="1" a="1"/>
  <c r="D123" i="9" s="1"/>
  <c r="B135" i="9"/>
  <c r="C135" i="9"/>
  <c r="B133" i="9"/>
  <c r="C133" i="9"/>
  <c r="B131" i="9"/>
  <c r="C131" i="9"/>
  <c r="B130" i="9"/>
  <c r="C130" i="9"/>
  <c r="B129" i="9"/>
  <c r="C129" i="9"/>
  <c r="B128" i="9"/>
  <c r="C128" i="9"/>
  <c r="B127" i="9"/>
  <c r="C127" i="9"/>
  <c r="B126" i="9"/>
  <c r="C126" i="9"/>
  <c r="B134" i="9"/>
  <c r="C134" i="9"/>
  <c r="B132" i="9"/>
  <c r="C132" i="9"/>
  <c r="B125" i="9"/>
  <c r="C125" i="9"/>
  <c r="B124" i="9"/>
  <c r="C124" i="9"/>
  <c r="B118" i="9"/>
  <c r="C118" i="9"/>
  <c r="B119" i="9"/>
  <c r="C119" i="9"/>
  <c r="B117" i="9"/>
  <c r="C117" i="9"/>
  <c r="B116" i="9"/>
  <c r="C116" i="9"/>
  <c r="B115" i="9"/>
  <c r="C115" i="9"/>
  <c r="B114" i="9"/>
  <c r="C114" i="9"/>
  <c r="B122" i="9"/>
  <c r="C122" i="9"/>
  <c r="B121" i="9"/>
  <c r="C121" i="9"/>
  <c r="B120" i="9"/>
  <c r="C120" i="9"/>
  <c r="B103" i="9"/>
  <c r="C103" i="9"/>
  <c r="B99" i="9"/>
  <c r="C99" i="9"/>
  <c r="B98" i="9"/>
  <c r="C98" i="9"/>
  <c r="B113" i="9"/>
  <c r="C113" i="9"/>
  <c r="B112" i="9"/>
  <c r="C112" i="9"/>
  <c r="B111" i="9"/>
  <c r="C111" i="9"/>
  <c r="B110" i="9"/>
  <c r="C110" i="9"/>
  <c r="B109" i="9"/>
  <c r="C109" i="9"/>
  <c r="B102" i="9"/>
  <c r="C102" i="9"/>
  <c r="B101" i="9"/>
  <c r="C101" i="9"/>
  <c r="B100" i="9"/>
  <c r="C100" i="9"/>
  <c r="B108" i="9"/>
  <c r="C108" i="9"/>
  <c r="B107" i="9"/>
  <c r="C107" i="9"/>
  <c r="B106" i="9"/>
  <c r="C106" i="9"/>
  <c r="B105" i="9"/>
  <c r="C105" i="9"/>
  <c r="B104" i="9"/>
  <c r="C104" i="9"/>
  <c r="B97" i="9"/>
  <c r="C97" i="9"/>
  <c r="B96" i="9"/>
  <c r="C96" i="9"/>
  <c r="B95" i="9"/>
  <c r="C95" i="9"/>
  <c r="B94" i="9"/>
  <c r="C94" i="9"/>
  <c r="B92" i="9"/>
  <c r="C92" i="9"/>
  <c r="B93" i="9"/>
  <c r="C93" i="9"/>
  <c r="B91" i="9"/>
  <c r="C91" i="9"/>
  <c r="B90" i="9"/>
  <c r="C90" i="9"/>
  <c r="B89" i="9"/>
  <c r="C89" i="9"/>
  <c r="B88" i="9"/>
  <c r="C88" i="9"/>
  <c r="B87" i="9"/>
  <c r="C87" i="9"/>
  <c r="B85" i="9"/>
  <c r="C85" i="9"/>
  <c r="B86" i="9"/>
  <c r="C86" i="9"/>
  <c r="B84" i="9"/>
  <c r="C84" i="9"/>
  <c r="B83" i="9"/>
  <c r="C83" i="9"/>
  <c r="B82" i="9"/>
  <c r="C82" i="9"/>
  <c r="B81" i="9"/>
  <c r="C81" i="9"/>
  <c r="B80" i="9"/>
  <c r="C80" i="9"/>
  <c r="B79" i="9"/>
  <c r="C79" i="9"/>
  <c r="B78" i="9"/>
  <c r="C78" i="9"/>
  <c r="B76" i="9"/>
  <c r="C76" i="9"/>
  <c r="B75" i="9"/>
  <c r="C75" i="9"/>
  <c r="B73" i="9"/>
  <c r="C73" i="9"/>
  <c r="B74" i="9"/>
  <c r="C74" i="9"/>
  <c r="B72" i="9"/>
  <c r="C72" i="9"/>
  <c r="B71" i="9"/>
  <c r="C71" i="9"/>
  <c r="B70" i="9"/>
  <c r="C70" i="9"/>
  <c r="B69" i="9"/>
  <c r="C69" i="9"/>
  <c r="B62" i="9"/>
  <c r="C62" i="9"/>
  <c r="B61" i="9"/>
  <c r="C61" i="9"/>
  <c r="B60" i="9"/>
  <c r="C60" i="9"/>
  <c r="B67" i="9"/>
  <c r="C67" i="9"/>
  <c r="C59" i="9"/>
  <c r="B59" i="9"/>
  <c r="B68" i="9"/>
  <c r="C68" i="9"/>
  <c r="B66" i="9"/>
  <c r="C66" i="9"/>
  <c r="B58" i="9"/>
  <c r="C58" i="9"/>
  <c r="B57" i="9"/>
  <c r="C57" i="9"/>
  <c r="B64" i="9"/>
  <c r="C64" i="9"/>
  <c r="B65" i="9"/>
  <c r="C65" i="9"/>
  <c r="C63" i="9"/>
  <c r="B63" i="9"/>
  <c r="T251" i="2" a="1"/>
  <c r="T251" i="2" s="1"/>
  <c r="R251" i="2"/>
  <c r="G44" i="2"/>
  <c r="G17" i="2"/>
  <c r="G51" i="2"/>
  <c r="D44" i="2"/>
  <c r="D17" i="2"/>
  <c r="G69" i="2"/>
  <c r="D69" i="2"/>
  <c r="E123" i="9" l="1" a="1"/>
  <c r="E123" i="9" s="1"/>
  <c r="E77" i="9" a="1"/>
  <c r="E77" i="9" s="1"/>
  <c r="D127" i="9" a="1"/>
  <c r="D127" i="9" s="1"/>
  <c r="E127" i="9" a="1"/>
  <c r="E127" i="9" s="1"/>
  <c r="D128" i="9" a="1"/>
  <c r="D128" i="9" s="1"/>
  <c r="E128" i="9" a="1"/>
  <c r="E128" i="9" s="1"/>
  <c r="D124" i="9" a="1"/>
  <c r="D124" i="9" s="1"/>
  <c r="E124" i="9" a="1"/>
  <c r="E124" i="9" s="1"/>
  <c r="D130" i="9" a="1"/>
  <c r="D130" i="9" s="1"/>
  <c r="E130" i="9" a="1"/>
  <c r="E130" i="9" s="1"/>
  <c r="D129" i="9" a="1"/>
  <c r="D129" i="9" s="1"/>
  <c r="E129" i="9" a="1"/>
  <c r="E129" i="9" s="1"/>
  <c r="D125" i="9" a="1"/>
  <c r="D125" i="9" s="1"/>
  <c r="E125" i="9" a="1"/>
  <c r="E125" i="9" s="1"/>
  <c r="D131" i="9" a="1"/>
  <c r="D131" i="9" s="1"/>
  <c r="E131" i="9" a="1"/>
  <c r="E131" i="9" s="1"/>
  <c r="D126" i="9" a="1"/>
  <c r="D126" i="9" s="1"/>
  <c r="E126" i="9" a="1"/>
  <c r="E126" i="9" s="1"/>
  <c r="D132" i="9" a="1"/>
  <c r="D132" i="9" s="1"/>
  <c r="E132" i="9" a="1"/>
  <c r="E132" i="9" s="1"/>
  <c r="D133" i="9" a="1"/>
  <c r="D133" i="9" s="1"/>
  <c r="E133" i="9" a="1"/>
  <c r="E133" i="9" s="1"/>
  <c r="D134" i="9" a="1"/>
  <c r="D134" i="9" s="1"/>
  <c r="E134" i="9" a="1"/>
  <c r="E134" i="9" s="1"/>
  <c r="D135" i="9" a="1"/>
  <c r="D135" i="9" s="1"/>
  <c r="E135" i="9" a="1"/>
  <c r="E135" i="9" s="1"/>
  <c r="D122" i="9" a="1"/>
  <c r="D122" i="9" s="1"/>
  <c r="E122" i="9" a="1"/>
  <c r="E122" i="9" s="1"/>
  <c r="D114" i="9" a="1"/>
  <c r="D114" i="9" s="1"/>
  <c r="E114" i="9" a="1"/>
  <c r="E114" i="9" s="1"/>
  <c r="D121" i="9" a="1"/>
  <c r="D121" i="9" s="1"/>
  <c r="E121" i="9" a="1"/>
  <c r="E121" i="9" s="1"/>
  <c r="D116" i="9" a="1"/>
  <c r="D116" i="9" s="1"/>
  <c r="E116" i="9" a="1"/>
  <c r="E116" i="9" s="1"/>
  <c r="D115" i="9" a="1"/>
  <c r="D115" i="9" s="1"/>
  <c r="E115" i="9" a="1"/>
  <c r="E115" i="9" s="1"/>
  <c r="D119" i="9" a="1"/>
  <c r="D119" i="9" s="1"/>
  <c r="E119" i="9" a="1"/>
  <c r="E119" i="9" s="1"/>
  <c r="D117" i="9" a="1"/>
  <c r="D117" i="9" s="1"/>
  <c r="E117" i="9" a="1"/>
  <c r="E117" i="9" s="1"/>
  <c r="D120" i="9" a="1"/>
  <c r="D120" i="9" s="1"/>
  <c r="E120" i="9" a="1"/>
  <c r="E120" i="9" s="1"/>
  <c r="D118" i="9" a="1"/>
  <c r="D118" i="9" s="1"/>
  <c r="E118" i="9" a="1"/>
  <c r="E118" i="9" s="1"/>
  <c r="D110" i="9" a="1"/>
  <c r="D110" i="9" s="1"/>
  <c r="E110" i="9" a="1"/>
  <c r="E110" i="9" s="1"/>
  <c r="D106" i="9" a="1"/>
  <c r="D106" i="9" s="1"/>
  <c r="E106" i="9" a="1"/>
  <c r="E106" i="9" s="1"/>
  <c r="D111" i="9" a="1"/>
  <c r="D111" i="9" s="1"/>
  <c r="E111" i="9" a="1"/>
  <c r="E111" i="9" s="1"/>
  <c r="D107" i="9" a="1"/>
  <c r="D107" i="9" s="1"/>
  <c r="E107" i="9" a="1"/>
  <c r="E107" i="9" s="1"/>
  <c r="D112" i="9" a="1"/>
  <c r="D112" i="9" s="1"/>
  <c r="E112" i="9" a="1"/>
  <c r="E112" i="9" s="1"/>
  <c r="D108" i="9" a="1"/>
  <c r="D108" i="9" s="1"/>
  <c r="E108" i="9" a="1"/>
  <c r="E108" i="9" s="1"/>
  <c r="D113" i="9" a="1"/>
  <c r="D113" i="9" s="1"/>
  <c r="E113" i="9" a="1"/>
  <c r="E113" i="9" s="1"/>
  <c r="D105" i="9" a="1"/>
  <c r="D105" i="9" s="1"/>
  <c r="E105" i="9" a="1"/>
  <c r="E105" i="9" s="1"/>
  <c r="D98" i="9" a="1"/>
  <c r="D98" i="9" s="1"/>
  <c r="E98" i="9" a="1"/>
  <c r="E98" i="9" s="1"/>
  <c r="D100" i="9" a="1"/>
  <c r="D100" i="9" s="1"/>
  <c r="E100" i="9" a="1"/>
  <c r="E100" i="9" s="1"/>
  <c r="D101" i="9" a="1"/>
  <c r="D101" i="9" s="1"/>
  <c r="E101" i="9" a="1"/>
  <c r="E101" i="9" s="1"/>
  <c r="D99" i="9" a="1"/>
  <c r="D99" i="9" s="1"/>
  <c r="E99" i="9" a="1"/>
  <c r="E99" i="9" s="1"/>
  <c r="D104" i="9" a="1"/>
  <c r="D104" i="9" s="1"/>
  <c r="E104" i="9" a="1"/>
  <c r="E104" i="9" s="1"/>
  <c r="D102" i="9" a="1"/>
  <c r="D102" i="9" s="1"/>
  <c r="E102" i="9" a="1"/>
  <c r="E102" i="9" s="1"/>
  <c r="D103" i="9" a="1"/>
  <c r="D103" i="9" s="1"/>
  <c r="E103" i="9" a="1"/>
  <c r="E103" i="9" s="1"/>
  <c r="D109" i="9" a="1"/>
  <c r="D109" i="9" s="1"/>
  <c r="E109" i="9" a="1"/>
  <c r="E109" i="9" s="1"/>
  <c r="D91" i="9" a="1"/>
  <c r="D91" i="9" s="1"/>
  <c r="E91" i="9" a="1"/>
  <c r="E91" i="9" s="1"/>
  <c r="D94" i="9" a="1"/>
  <c r="D94" i="9" s="1"/>
  <c r="E94" i="9" a="1"/>
  <c r="E94" i="9" s="1"/>
  <c r="D93" i="9" a="1"/>
  <c r="D93" i="9" s="1"/>
  <c r="E93" i="9" a="1"/>
  <c r="E93" i="9" s="1"/>
  <c r="E90" i="9" a="1"/>
  <c r="E90" i="9" s="1"/>
  <c r="D90" i="9" a="1"/>
  <c r="D90" i="9" s="1"/>
  <c r="D92" i="9" a="1"/>
  <c r="D92" i="9" s="1"/>
  <c r="E92" i="9" a="1"/>
  <c r="E92" i="9" s="1"/>
  <c r="D95" i="9" a="1"/>
  <c r="D95" i="9" s="1"/>
  <c r="E95" i="9" a="1"/>
  <c r="E95" i="9" s="1"/>
  <c r="D96" i="9" a="1"/>
  <c r="D96" i="9" s="1"/>
  <c r="E96" i="9" a="1"/>
  <c r="E96" i="9" s="1"/>
  <c r="D89" i="9" a="1"/>
  <c r="D89" i="9" s="1"/>
  <c r="E89" i="9" a="1"/>
  <c r="E89" i="9" s="1"/>
  <c r="D97" i="9" a="1"/>
  <c r="D97" i="9" s="1"/>
  <c r="E97" i="9" a="1"/>
  <c r="E97" i="9" s="1"/>
  <c r="D84" i="9" a="1"/>
  <c r="D84" i="9" s="1"/>
  <c r="E84" i="9" a="1"/>
  <c r="E84" i="9" s="1"/>
  <c r="D88" i="9" a="1"/>
  <c r="D88" i="9" s="1"/>
  <c r="E88" i="9" a="1"/>
  <c r="E88" i="9" s="1"/>
  <c r="D83" i="9" a="1"/>
  <c r="D83" i="9" s="1"/>
  <c r="E83" i="9" a="1"/>
  <c r="E83" i="9" s="1"/>
  <c r="D86" i="9" a="1"/>
  <c r="D86" i="9" s="1"/>
  <c r="E86" i="9" a="1"/>
  <c r="E86" i="9" s="1"/>
  <c r="D85" i="9" a="1"/>
  <c r="D85" i="9" s="1"/>
  <c r="E85" i="9" a="1"/>
  <c r="E85" i="9" s="1"/>
  <c r="D87" i="9" a="1"/>
  <c r="D87" i="9" s="1"/>
  <c r="E87" i="9" a="1"/>
  <c r="E87" i="9" s="1"/>
  <c r="D79" i="9" a="1"/>
  <c r="D79" i="9" s="1"/>
  <c r="E79" i="9" a="1"/>
  <c r="E79" i="9" s="1"/>
  <c r="D78" i="9" a="1"/>
  <c r="D78" i="9" s="1"/>
  <c r="E78" i="9" a="1"/>
  <c r="E78" i="9" s="1"/>
  <c r="D81" i="9" a="1"/>
  <c r="D81" i="9" s="1"/>
  <c r="E81" i="9" a="1"/>
  <c r="E81" i="9" s="1"/>
  <c r="D82" i="9" a="1"/>
  <c r="D82" i="9" s="1"/>
  <c r="E82" i="9" a="1"/>
  <c r="E82" i="9" s="1"/>
  <c r="D80" i="9" a="1"/>
  <c r="D80" i="9" s="1"/>
  <c r="E80" i="9" a="1"/>
  <c r="E80" i="9" s="1"/>
  <c r="D69" i="9" a="1"/>
  <c r="D69" i="9" s="1"/>
  <c r="E69" i="9" a="1"/>
  <c r="E69" i="9" s="1"/>
  <c r="E70" i="9" a="1"/>
  <c r="E70" i="9" s="1"/>
  <c r="D70" i="9" a="1"/>
  <c r="D70" i="9" s="1"/>
  <c r="D72" i="9" a="1"/>
  <c r="D72" i="9" s="1"/>
  <c r="E72" i="9" a="1"/>
  <c r="E72" i="9" s="1"/>
  <c r="D74" i="9" a="1"/>
  <c r="D74" i="9" s="1"/>
  <c r="E74" i="9" a="1"/>
  <c r="E74" i="9" s="1"/>
  <c r="D71" i="9" a="1"/>
  <c r="D71" i="9" s="1"/>
  <c r="E71" i="9" a="1"/>
  <c r="E71" i="9" s="1"/>
  <c r="D75" i="9" a="1"/>
  <c r="D75" i="9" s="1"/>
  <c r="E75" i="9" a="1"/>
  <c r="E75" i="9" s="1"/>
  <c r="D73" i="9" a="1"/>
  <c r="D73" i="9" s="1"/>
  <c r="E73" i="9" a="1"/>
  <c r="E73" i="9" s="1"/>
  <c r="D76" i="9" a="1"/>
  <c r="D76" i="9" s="1"/>
  <c r="E76" i="9" a="1"/>
  <c r="E76" i="9" s="1"/>
  <c r="D65" i="9" a="1"/>
  <c r="D65" i="9" s="1"/>
  <c r="E65" i="9" a="1"/>
  <c r="E65" i="9" s="1"/>
  <c r="D58" i="9" a="1"/>
  <c r="D58" i="9" s="1"/>
  <c r="E58" i="9" a="1"/>
  <c r="E58" i="9" s="1"/>
  <c r="D68" i="9" a="1"/>
  <c r="D68" i="9" s="1"/>
  <c r="E68" i="9" a="1"/>
  <c r="E68" i="9" s="1"/>
  <c r="D64" i="9" a="1"/>
  <c r="D64" i="9" s="1"/>
  <c r="E64" i="9" a="1"/>
  <c r="E64" i="9" s="1"/>
  <c r="D57" i="9" a="1"/>
  <c r="D57" i="9" s="1"/>
  <c r="E57" i="9" a="1"/>
  <c r="E57" i="9" s="1"/>
  <c r="E66" i="9" a="1"/>
  <c r="E66" i="9" s="1"/>
  <c r="D66" i="9" a="1"/>
  <c r="D66" i="9" s="1"/>
  <c r="E59" i="9" a="1"/>
  <c r="E59" i="9" s="1"/>
  <c r="D59" i="9" a="1"/>
  <c r="D59" i="9" s="1"/>
  <c r="E67" i="9" a="1"/>
  <c r="E67" i="9" s="1"/>
  <c r="D67" i="9" a="1"/>
  <c r="D67" i="9" s="1"/>
  <c r="E63" i="9" a="1"/>
  <c r="E63" i="9" s="1"/>
  <c r="D63" i="9" a="1"/>
  <c r="D63" i="9" s="1"/>
  <c r="E60" i="9" a="1"/>
  <c r="E60" i="9" s="1"/>
  <c r="D60" i="9" a="1"/>
  <c r="D60" i="9" s="1"/>
  <c r="E61" i="9" a="1"/>
  <c r="E61" i="9" s="1"/>
  <c r="D61" i="9" a="1"/>
  <c r="D61" i="9" s="1"/>
  <c r="D62" i="9" a="1"/>
  <c r="D62" i="9" s="1"/>
  <c r="E62" i="9" a="1"/>
  <c r="E62" i="9" s="1"/>
  <c r="R69" i="2"/>
  <c r="T69" i="2" a="1"/>
  <c r="T69" i="2" s="1"/>
  <c r="A31" i="9" a="1"/>
  <c r="A31" i="9" s="1"/>
  <c r="B31" i="9" s="1"/>
  <c r="A30" i="9" a="1"/>
  <c r="A30" i="9" s="1"/>
  <c r="B30" i="9" s="1"/>
  <c r="A28" i="9" a="1"/>
  <c r="A28" i="9" s="1"/>
  <c r="B28" i="9" s="1"/>
  <c r="A14" i="9" a="1"/>
  <c r="A14" i="9" s="1"/>
  <c r="B14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32" i="9" a="1"/>
  <c r="A32" i="9" s="1"/>
  <c r="B32" i="9" s="1"/>
  <c r="A21" i="9" a="1"/>
  <c r="A21" i="9" s="1"/>
  <c r="B21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48" i="2"/>
  <c r="G31" i="2"/>
  <c r="G4" i="2"/>
  <c r="G7" i="2"/>
  <c r="G26" i="2"/>
  <c r="G39" i="2"/>
  <c r="G46" i="2"/>
  <c r="G73" i="2"/>
  <c r="G35" i="2"/>
  <c r="G12" i="2"/>
  <c r="G52" i="2"/>
  <c r="G71" i="2"/>
  <c r="G10" i="2"/>
  <c r="G27" i="2"/>
  <c r="G60" i="2"/>
  <c r="G68" i="2"/>
  <c r="G11" i="2"/>
  <c r="G72" i="2"/>
  <c r="G50" i="2"/>
  <c r="G8" i="2"/>
  <c r="G5" i="2"/>
  <c r="G43" i="2"/>
  <c r="G15" i="2"/>
  <c r="G57" i="2"/>
  <c r="G14" i="2"/>
  <c r="G24" i="2"/>
  <c r="G54" i="2"/>
  <c r="G19" i="2"/>
  <c r="G36" i="2"/>
  <c r="G30" i="2"/>
  <c r="G66" i="2"/>
  <c r="G29" i="2"/>
  <c r="G2" i="2"/>
  <c r="G53" i="2"/>
  <c r="G49" i="2"/>
  <c r="G58" i="2"/>
  <c r="G64" i="2"/>
  <c r="G70" i="2"/>
  <c r="G62" i="2"/>
  <c r="G13" i="2"/>
  <c r="G25" i="2"/>
  <c r="G61" i="2"/>
  <c r="G23" i="2"/>
  <c r="R51" i="2" s="1"/>
  <c r="G65" i="2"/>
  <c r="G21" i="2"/>
  <c r="G34" i="2"/>
  <c r="G20" i="2"/>
  <c r="G67" i="2"/>
  <c r="G3" i="2"/>
  <c r="G28" i="2"/>
  <c r="G22" i="2"/>
  <c r="G16" i="2"/>
  <c r="R44" i="2" s="1"/>
  <c r="G40" i="2"/>
  <c r="G47" i="2"/>
  <c r="G32" i="2"/>
  <c r="G33" i="2"/>
  <c r="G18" i="2"/>
  <c r="G37" i="2"/>
  <c r="G41" i="2"/>
  <c r="G38" i="2"/>
  <c r="G83" i="2"/>
  <c r="G79" i="2"/>
  <c r="G82" i="2"/>
  <c r="G80" i="2"/>
  <c r="G90" i="2"/>
  <c r="G88" i="2"/>
  <c r="G75" i="2"/>
  <c r="G78" i="2"/>
  <c r="G81" i="2"/>
  <c r="G85" i="2"/>
  <c r="G77" i="2"/>
  <c r="G87" i="2"/>
  <c r="G89" i="2"/>
  <c r="G74" i="2"/>
  <c r="G84" i="2"/>
  <c r="G86" i="2"/>
  <c r="G93" i="2"/>
  <c r="G116" i="2"/>
  <c r="G121" i="2"/>
  <c r="G113" i="2"/>
  <c r="G122" i="2"/>
  <c r="G94" i="2"/>
  <c r="G129" i="2"/>
  <c r="G130" i="2"/>
  <c r="G131" i="2"/>
  <c r="G132" i="2"/>
  <c r="G133" i="2"/>
  <c r="G128" i="2"/>
  <c r="G124" i="2"/>
  <c r="G134" i="2"/>
  <c r="G92" i="2"/>
  <c r="G114" i="2"/>
  <c r="G101" i="2"/>
  <c r="G108" i="2"/>
  <c r="G91" i="2"/>
  <c r="G95" i="2"/>
  <c r="G120" i="2"/>
  <c r="G96" i="2"/>
  <c r="G119" i="2"/>
  <c r="G135" i="2"/>
  <c r="G136" i="2"/>
  <c r="G100" i="2"/>
  <c r="G138" i="2"/>
  <c r="G139" i="2"/>
  <c r="G140" i="2"/>
  <c r="G141" i="2"/>
  <c r="G142" i="2"/>
  <c r="G123" i="2"/>
  <c r="G143" i="2"/>
  <c r="G110" i="2"/>
  <c r="G144" i="2"/>
  <c r="G117" i="2"/>
  <c r="G98" i="2"/>
  <c r="G112" i="2"/>
  <c r="G111" i="2"/>
  <c r="G145" i="2"/>
  <c r="G118" i="2"/>
  <c r="G115" i="2"/>
  <c r="G146" i="2"/>
  <c r="G125" i="2"/>
  <c r="G106" i="2"/>
  <c r="G102" i="2"/>
  <c r="G147" i="2"/>
  <c r="G99" i="2"/>
  <c r="G109" i="2"/>
  <c r="G126" i="2"/>
  <c r="G127" i="2"/>
  <c r="G148" i="2"/>
  <c r="G104" i="2"/>
  <c r="G149" i="2"/>
  <c r="G150" i="2"/>
  <c r="G151" i="2"/>
  <c r="G105" i="2"/>
  <c r="G152" i="2"/>
  <c r="G97" i="2"/>
  <c r="G153" i="2"/>
  <c r="G158" i="2"/>
  <c r="G167" i="2"/>
  <c r="G156" i="2"/>
  <c r="G155" i="2"/>
  <c r="G165" i="2"/>
  <c r="G161" i="2"/>
  <c r="G166" i="2"/>
  <c r="G163" i="2"/>
  <c r="G162" i="2"/>
  <c r="G157" i="2"/>
  <c r="G164" i="2"/>
  <c r="G154" i="2"/>
  <c r="G159" i="2"/>
  <c r="G160" i="2"/>
  <c r="G184" i="2"/>
  <c r="G186" i="2"/>
  <c r="G183" i="2"/>
  <c r="G169" i="2"/>
  <c r="G214" i="2"/>
  <c r="G189" i="2"/>
  <c r="G212" i="2"/>
  <c r="G175" i="2"/>
  <c r="G213" i="2"/>
  <c r="G208" i="2"/>
  <c r="G206" i="2"/>
  <c r="G198" i="2"/>
  <c r="G168" i="2"/>
  <c r="G191" i="2"/>
  <c r="G235" i="2"/>
  <c r="G179" i="2"/>
  <c r="G239" i="2"/>
  <c r="G207" i="2"/>
  <c r="G215" i="2"/>
  <c r="G172" i="2"/>
  <c r="G229" i="2"/>
  <c r="G231" i="2"/>
  <c r="G234" i="2"/>
  <c r="G236" i="2"/>
  <c r="G225" i="2"/>
  <c r="G218" i="2"/>
  <c r="G195" i="2"/>
  <c r="G209" i="2"/>
  <c r="G170" i="2"/>
  <c r="G203" i="2"/>
  <c r="G188" i="2"/>
  <c r="G210" i="2"/>
  <c r="G182" i="2"/>
  <c r="G171" i="2"/>
  <c r="G221" i="2"/>
  <c r="G200" i="2"/>
  <c r="G228" i="2"/>
  <c r="G227" i="2"/>
  <c r="G174" i="2"/>
  <c r="G204" i="2"/>
  <c r="G222" i="2"/>
  <c r="G202" i="2"/>
  <c r="G196" i="2"/>
  <c r="G224" i="2"/>
  <c r="G199" i="2"/>
  <c r="G194" i="2"/>
  <c r="G180" i="2"/>
  <c r="G187" i="2"/>
  <c r="G190" i="2"/>
  <c r="G230" i="2"/>
  <c r="G226" i="2"/>
  <c r="G178" i="2"/>
  <c r="G237" i="2"/>
  <c r="G211" i="2"/>
  <c r="G177" i="2"/>
  <c r="G193" i="2"/>
  <c r="G201" i="2"/>
  <c r="G216" i="2"/>
  <c r="G192" i="2"/>
  <c r="G176" i="2"/>
  <c r="G173" i="2"/>
  <c r="G181" i="2"/>
  <c r="G185" i="2"/>
  <c r="G205" i="2"/>
  <c r="G248" i="2"/>
  <c r="G247" i="2"/>
  <c r="G245" i="2"/>
  <c r="G254" i="2"/>
  <c r="G242" i="2"/>
  <c r="G240" i="2"/>
  <c r="G243" i="2"/>
  <c r="G252" i="2"/>
  <c r="G238" i="2"/>
  <c r="G246" i="2"/>
  <c r="G250" i="2"/>
  <c r="G249" i="2"/>
  <c r="G244" i="2"/>
  <c r="G241" i="2"/>
  <c r="G340" i="2"/>
  <c r="G323" i="2"/>
  <c r="G353" i="2"/>
  <c r="G325" i="2"/>
  <c r="G295" i="2"/>
  <c r="G329" i="2"/>
  <c r="G293" i="2"/>
  <c r="G285" i="2"/>
  <c r="G306" i="2"/>
  <c r="G305" i="2"/>
  <c r="G277" i="2"/>
  <c r="G314" i="2"/>
  <c r="G352" i="2"/>
  <c r="G358" i="2"/>
  <c r="G368" i="2"/>
  <c r="G299" i="2"/>
  <c r="G348" i="2"/>
  <c r="G334" i="2"/>
  <c r="G324" i="2"/>
  <c r="G297" i="2"/>
  <c r="G367" i="2"/>
  <c r="G311" i="2"/>
  <c r="G291" i="2"/>
  <c r="G344" i="2"/>
  <c r="G256" i="2"/>
  <c r="G355" i="2"/>
  <c r="G312" i="2"/>
  <c r="G309" i="2"/>
  <c r="G279" i="2"/>
  <c r="G310" i="2"/>
  <c r="G296" i="2"/>
  <c r="G317" i="2"/>
  <c r="G318" i="2"/>
  <c r="G341" i="2"/>
  <c r="G257" i="2"/>
  <c r="G260" i="2"/>
  <c r="G292" i="2"/>
  <c r="G275" i="2"/>
  <c r="G287" i="2"/>
  <c r="G270" i="2"/>
  <c r="G357" i="2"/>
  <c r="G303" i="2"/>
  <c r="G288" i="2"/>
  <c r="G268" i="2"/>
  <c r="G320" i="2"/>
  <c r="G282" i="2"/>
  <c r="G363" i="2"/>
  <c r="G258" i="2"/>
  <c r="G346" i="2"/>
  <c r="G269" i="2"/>
  <c r="G307" i="2"/>
  <c r="G356" i="2"/>
  <c r="G359" i="2"/>
  <c r="G290" i="2"/>
  <c r="G265" i="2"/>
  <c r="G336" i="2"/>
  <c r="G361" i="2"/>
  <c r="G322" i="2"/>
  <c r="G360" i="2"/>
  <c r="G284" i="2"/>
  <c r="G351" i="2"/>
  <c r="G349" i="2"/>
  <c r="G286" i="2"/>
  <c r="G337" i="2"/>
  <c r="G308" i="2"/>
  <c r="G327" i="2"/>
  <c r="G300" i="2"/>
  <c r="G264" i="2"/>
  <c r="G263" i="2"/>
  <c r="G266" i="2"/>
  <c r="G335" i="2"/>
  <c r="G342" i="2"/>
  <c r="G298" i="2"/>
  <c r="G274" i="2"/>
  <c r="G267" i="2"/>
  <c r="G259" i="2"/>
  <c r="G272" i="2"/>
  <c r="G328" i="2"/>
  <c r="G365" i="2"/>
  <c r="G330" i="2"/>
  <c r="G319" i="2"/>
  <c r="G262" i="2"/>
  <c r="G273" i="2"/>
  <c r="G333" i="2"/>
  <c r="G366" i="2"/>
  <c r="G364" i="2"/>
  <c r="G302" i="2"/>
  <c r="G255" i="2"/>
  <c r="G338" i="2"/>
  <c r="G304" i="2"/>
  <c r="G294" i="2"/>
  <c r="G281" i="2"/>
  <c r="G261" i="2"/>
  <c r="G350" i="2"/>
  <c r="G332" i="2"/>
  <c r="G345" i="2"/>
  <c r="G326" i="2"/>
  <c r="G331" i="2"/>
  <c r="G280" i="2"/>
  <c r="G354" i="2"/>
  <c r="G316" i="2"/>
  <c r="G278" i="2"/>
  <c r="G347" i="2"/>
  <c r="G321" i="2"/>
  <c r="G271" i="2"/>
  <c r="G283" i="2"/>
  <c r="G339" i="2"/>
  <c r="G301" i="2"/>
  <c r="G253" i="2"/>
  <c r="G371" i="2"/>
  <c r="G384" i="2"/>
  <c r="G387" i="2"/>
  <c r="G379" i="2"/>
  <c r="G378" i="2"/>
  <c r="G386" i="2"/>
  <c r="G380" i="2"/>
  <c r="G369" i="2"/>
  <c r="G370" i="2"/>
  <c r="G388" i="2"/>
  <c r="G372" i="2"/>
  <c r="G376" i="2"/>
  <c r="G377" i="2"/>
  <c r="G373" i="2"/>
  <c r="G374" i="2"/>
  <c r="G382" i="2"/>
  <c r="G383" i="2"/>
  <c r="G381" i="2"/>
  <c r="G375" i="2"/>
  <c r="G385" i="2"/>
  <c r="G55" i="2"/>
  <c r="R343" i="2" l="1"/>
  <c r="T343" i="2" a="1"/>
  <c r="T343" i="2" s="1"/>
  <c r="R289" i="2"/>
  <c r="T289" i="2" a="1"/>
  <c r="T289" i="2" s="1"/>
  <c r="R313" i="2"/>
  <c r="T313" i="2" a="1"/>
  <c r="T313" i="2" s="1"/>
  <c r="R315" i="2"/>
  <c r="T315" i="2" a="1"/>
  <c r="T315" i="2" s="1"/>
  <c r="R276" i="2"/>
  <c r="T276" i="2" a="1"/>
  <c r="T276" i="2" s="1"/>
  <c r="R362" i="2"/>
  <c r="T362" i="2" a="1"/>
  <c r="T362" i="2" s="1"/>
  <c r="T44" i="2" a="1"/>
  <c r="T44" i="2" s="1"/>
  <c r="R17" i="2"/>
  <c r="R223" i="2"/>
  <c r="T223" i="2" a="1"/>
  <c r="T223" i="2" s="1"/>
  <c r="R197" i="2"/>
  <c r="T197" i="2" a="1"/>
  <c r="T197" i="2" s="1"/>
  <c r="R217" i="2"/>
  <c r="T217" i="2" a="1"/>
  <c r="T217" i="2" s="1"/>
  <c r="R219" i="2"/>
  <c r="T219" i="2" a="1"/>
  <c r="T219" i="2" s="1"/>
  <c r="R233" i="2"/>
  <c r="T233" i="2" a="1"/>
  <c r="T233" i="2" s="1"/>
  <c r="T220" i="2" a="1"/>
  <c r="T220" i="2" s="1"/>
  <c r="R220" i="2"/>
  <c r="R232" i="2"/>
  <c r="T232" i="2" a="1"/>
  <c r="T232" i="2" s="1"/>
  <c r="R103" i="2"/>
  <c r="T103" i="2" a="1"/>
  <c r="T103" i="2" s="1"/>
  <c r="R107" i="2"/>
  <c r="T107" i="2" a="1"/>
  <c r="T107" i="2" s="1"/>
  <c r="R132" i="2"/>
  <c r="T132" i="2" a="1"/>
  <c r="T132" i="2" s="1"/>
  <c r="T76" i="2" a="1"/>
  <c r="T76" i="2" s="1"/>
  <c r="R76" i="2"/>
  <c r="T55" i="2" a="1"/>
  <c r="T55" i="2" s="1"/>
  <c r="T51" i="2" a="1"/>
  <c r="T51" i="2" s="1"/>
  <c r="R45" i="2"/>
  <c r="T45" i="2" a="1"/>
  <c r="T45" i="2" s="1"/>
  <c r="T63" i="2" a="1"/>
  <c r="T63" i="2" s="1"/>
  <c r="R63" i="2"/>
  <c r="T6" i="2" a="1"/>
  <c r="T6" i="2" s="1"/>
  <c r="R6" i="2"/>
  <c r="R42" i="2"/>
  <c r="T42" i="2" a="1"/>
  <c r="T42" i="2" s="1"/>
  <c r="R56" i="2"/>
  <c r="T56" i="2" a="1"/>
  <c r="T56" i="2" s="1"/>
  <c r="T17" i="2" a="1"/>
  <c r="T17" i="2" s="1"/>
  <c r="R9" i="2"/>
  <c r="T9" i="2" a="1"/>
  <c r="T9" i="2" s="1"/>
  <c r="R321" i="2"/>
  <c r="T321" i="2" a="1"/>
  <c r="T321" i="2" s="1"/>
  <c r="R279" i="2"/>
  <c r="T279" i="2" a="1"/>
  <c r="T279" i="2" s="1"/>
  <c r="R296" i="2"/>
  <c r="T296" i="2" a="1"/>
  <c r="T296" i="2" s="1"/>
  <c r="R139" i="2"/>
  <c r="T139" i="2" a="1"/>
  <c r="T139" i="2" s="1"/>
  <c r="R110" i="2"/>
  <c r="T110" i="2" a="1"/>
  <c r="T110" i="2" s="1"/>
  <c r="R26" i="2"/>
  <c r="T26" i="2" a="1"/>
  <c r="T26" i="2" s="1"/>
  <c r="R176" i="2"/>
  <c r="T176" i="2" a="1"/>
  <c r="T176" i="2" s="1"/>
  <c r="R157" i="2"/>
  <c r="T157" i="2" a="1"/>
  <c r="T157" i="2" s="1"/>
  <c r="R96" i="2"/>
  <c r="T96" i="2" a="1"/>
  <c r="T96" i="2" s="1"/>
  <c r="R50" i="2"/>
  <c r="T50" i="2" a="1"/>
  <c r="T50" i="2" s="1"/>
  <c r="R377" i="2"/>
  <c r="T377" i="2" a="1"/>
  <c r="T377" i="2" s="1"/>
  <c r="R294" i="2"/>
  <c r="T294" i="2" a="1"/>
  <c r="T294" i="2" s="1"/>
  <c r="R360" i="2"/>
  <c r="T360" i="2" a="1"/>
  <c r="T360" i="2" s="1"/>
  <c r="R309" i="2"/>
  <c r="T309" i="2" a="1"/>
  <c r="T309" i="2" s="1"/>
  <c r="R250" i="2"/>
  <c r="T250" i="2" a="1"/>
  <c r="T250" i="2" s="1"/>
  <c r="R195" i="2"/>
  <c r="T195" i="2" a="1"/>
  <c r="T195" i="2" s="1"/>
  <c r="R162" i="2"/>
  <c r="T162" i="2" a="1"/>
  <c r="T162" i="2" s="1"/>
  <c r="R98" i="2"/>
  <c r="T98" i="2" a="1"/>
  <c r="T98" i="2" s="1"/>
  <c r="R122" i="2"/>
  <c r="T122" i="2" a="1"/>
  <c r="T122" i="2" s="1"/>
  <c r="R28" i="2"/>
  <c r="T28" i="2" a="1"/>
  <c r="T28" i="2" s="1"/>
  <c r="T72" i="2" a="1"/>
  <c r="T72" i="2" s="1"/>
  <c r="R72" i="2"/>
  <c r="T376" i="2" a="1"/>
  <c r="T376" i="2" s="1"/>
  <c r="R376" i="2"/>
  <c r="R332" i="2"/>
  <c r="T332" i="2" a="1"/>
  <c r="T332" i="2" s="1"/>
  <c r="R188" i="2"/>
  <c r="T188" i="2" a="1"/>
  <c r="T188" i="2" s="1"/>
  <c r="R382" i="2"/>
  <c r="T382" i="2" a="1"/>
  <c r="T382" i="2" s="1"/>
  <c r="R181" i="2"/>
  <c r="T181" i="2" a="1"/>
  <c r="T181" i="2" s="1"/>
  <c r="R147" i="2"/>
  <c r="T147" i="2" a="1"/>
  <c r="T147" i="2" s="1"/>
  <c r="R301" i="2"/>
  <c r="T301" i="2" a="1"/>
  <c r="T301" i="2" s="1"/>
  <c r="T320" i="2" a="1"/>
  <c r="T320" i="2" s="1"/>
  <c r="R320" i="2"/>
  <c r="R244" i="2"/>
  <c r="T244" i="2" a="1"/>
  <c r="T244" i="2" s="1"/>
  <c r="T173" i="2" a="1"/>
  <c r="T173" i="2" s="1"/>
  <c r="R173" i="2"/>
  <c r="T164" i="2" a="1"/>
  <c r="T164" i="2" s="1"/>
  <c r="R164" i="2"/>
  <c r="T119" i="2" a="1"/>
  <c r="T119" i="2" s="1"/>
  <c r="R119" i="2"/>
  <c r="T16" i="2" a="1"/>
  <c r="T16" i="2" s="1"/>
  <c r="R16" i="2"/>
  <c r="R339" i="2"/>
  <c r="T339" i="2" a="1"/>
  <c r="T339" i="2" s="1"/>
  <c r="R358" i="2"/>
  <c r="T358" i="2" a="1"/>
  <c r="T358" i="2" s="1"/>
  <c r="R111" i="2"/>
  <c r="T111" i="2" a="1"/>
  <c r="T111" i="2" s="1"/>
  <c r="R388" i="2"/>
  <c r="T388" i="2" a="1"/>
  <c r="T388" i="2" s="1"/>
  <c r="R342" i="2"/>
  <c r="T342" i="2" a="1"/>
  <c r="T342" i="2" s="1"/>
  <c r="T270" i="2" a="1"/>
  <c r="T270" i="2" s="1"/>
  <c r="R270" i="2"/>
  <c r="R256" i="2"/>
  <c r="T256" i="2" a="1"/>
  <c r="T256" i="2" s="1"/>
  <c r="R252" i="2"/>
  <c r="T252" i="2" a="1"/>
  <c r="T252" i="2" s="1"/>
  <c r="T204" i="2" a="1"/>
  <c r="T204" i="2" s="1"/>
  <c r="R204" i="2"/>
  <c r="R236" i="2"/>
  <c r="T236" i="2" a="1"/>
  <c r="T236" i="2" s="1"/>
  <c r="T161" i="2" a="1"/>
  <c r="T161" i="2" s="1"/>
  <c r="R161" i="2"/>
  <c r="R112" i="2"/>
  <c r="T112" i="2" a="1"/>
  <c r="T112" i="2" s="1"/>
  <c r="R108" i="2"/>
  <c r="T108" i="2" a="1"/>
  <c r="T108" i="2" s="1"/>
  <c r="R20" i="2"/>
  <c r="T20" i="2" a="1"/>
  <c r="T20" i="2" s="1"/>
  <c r="R370" i="2"/>
  <c r="T370" i="2" a="1"/>
  <c r="T370" i="2" s="1"/>
  <c r="R278" i="2"/>
  <c r="T278" i="2" a="1"/>
  <c r="T278" i="2" s="1"/>
  <c r="R302" i="2"/>
  <c r="T302" i="2" a="1"/>
  <c r="T302" i="2" s="1"/>
  <c r="R335" i="2"/>
  <c r="T335" i="2" a="1"/>
  <c r="T335" i="2" s="1"/>
  <c r="R265" i="2"/>
  <c r="T265" i="2" a="1"/>
  <c r="T265" i="2" s="1"/>
  <c r="R287" i="2"/>
  <c r="T287" i="2" a="1"/>
  <c r="T287" i="2" s="1"/>
  <c r="T344" i="2" a="1"/>
  <c r="T344" i="2" s="1"/>
  <c r="R344" i="2"/>
  <c r="R306" i="2"/>
  <c r="T306" i="2" a="1"/>
  <c r="T306" i="2" s="1"/>
  <c r="R243" i="2"/>
  <c r="T243" i="2" a="1"/>
  <c r="T243" i="2" s="1"/>
  <c r="T177" i="2" a="1"/>
  <c r="T177" i="2" s="1"/>
  <c r="R177" i="2"/>
  <c r="R174" i="2"/>
  <c r="T174" i="2" a="1"/>
  <c r="T174" i="2" s="1"/>
  <c r="R234" i="2"/>
  <c r="T234" i="2" a="1"/>
  <c r="T234" i="2" s="1"/>
  <c r="R212" i="2"/>
  <c r="T212" i="2" a="1"/>
  <c r="T212" i="2" s="1"/>
  <c r="R165" i="2"/>
  <c r="T165" i="2" a="1"/>
  <c r="T165" i="2" s="1"/>
  <c r="R109" i="2"/>
  <c r="T109" i="2" a="1"/>
  <c r="T109" i="2" s="1"/>
  <c r="R135" i="2"/>
  <c r="T135" i="2" a="1"/>
  <c r="T135" i="2" s="1"/>
  <c r="T101" i="2" a="1"/>
  <c r="T101" i="2" s="1"/>
  <c r="R101" i="2"/>
  <c r="R116" i="2"/>
  <c r="T116" i="2" a="1"/>
  <c r="T116" i="2" s="1"/>
  <c r="R79" i="2"/>
  <c r="T79" i="2" a="1"/>
  <c r="T79" i="2" s="1"/>
  <c r="R34" i="2"/>
  <c r="T34" i="2" a="1"/>
  <c r="T34" i="2" s="1"/>
  <c r="R30" i="2"/>
  <c r="T30" i="2" a="1"/>
  <c r="T30" i="2" s="1"/>
  <c r="T27" i="2" a="1"/>
  <c r="T27" i="2" s="1"/>
  <c r="R27" i="2"/>
  <c r="R304" i="2"/>
  <c r="T304" i="2" a="1"/>
  <c r="T304" i="2" s="1"/>
  <c r="R322" i="2"/>
  <c r="T322" i="2" a="1"/>
  <c r="T322" i="2" s="1"/>
  <c r="R312" i="2"/>
  <c r="T312" i="2" a="1"/>
  <c r="T312" i="2" s="1"/>
  <c r="T246" i="2" a="1"/>
  <c r="T246" i="2" s="1"/>
  <c r="R246" i="2"/>
  <c r="T202" i="2" a="1"/>
  <c r="T202" i="2" s="1"/>
  <c r="R202" i="2"/>
  <c r="R208" i="2"/>
  <c r="T208" i="2" a="1"/>
  <c r="T208" i="2" s="1"/>
  <c r="R138" i="2"/>
  <c r="T138" i="2" a="1"/>
  <c r="T138" i="2" s="1"/>
  <c r="R95" i="2"/>
  <c r="T95" i="2" a="1"/>
  <c r="T95" i="2" s="1"/>
  <c r="R90" i="2"/>
  <c r="T90" i="2" a="1"/>
  <c r="T90" i="2" s="1"/>
  <c r="R2" i="2"/>
  <c r="T2" i="2" a="1"/>
  <c r="T2" i="2" s="1"/>
  <c r="R31" i="2"/>
  <c r="T31" i="2" a="1"/>
  <c r="T31" i="2" s="1"/>
  <c r="T372" i="2" a="1"/>
  <c r="T372" i="2" s="1"/>
  <c r="R372" i="2"/>
  <c r="R338" i="2"/>
  <c r="T338" i="2" a="1"/>
  <c r="T338" i="2" s="1"/>
  <c r="R361" i="2"/>
  <c r="T361" i="2" a="1"/>
  <c r="T361" i="2" s="1"/>
  <c r="R355" i="2"/>
  <c r="T355" i="2" a="1"/>
  <c r="T355" i="2" s="1"/>
  <c r="T238" i="2" a="1"/>
  <c r="T238" i="2" s="1"/>
  <c r="R238" i="2"/>
  <c r="R222" i="2"/>
  <c r="T222" i="2" a="1"/>
  <c r="T222" i="2" s="1"/>
  <c r="T213" i="2" a="1"/>
  <c r="T213" i="2" s="1"/>
  <c r="R213" i="2"/>
  <c r="T127" i="2" a="1"/>
  <c r="T127" i="2" s="1"/>
  <c r="R127" i="2"/>
  <c r="R137" i="2"/>
  <c r="T137" i="2" a="1"/>
  <c r="T137" i="2" s="1"/>
  <c r="R91" i="2"/>
  <c r="T91" i="2" a="1"/>
  <c r="T91" i="2" s="1"/>
  <c r="T80" i="2" a="1"/>
  <c r="T80" i="2" s="1"/>
  <c r="R80" i="2"/>
  <c r="R67" i="2"/>
  <c r="T67" i="2" a="1"/>
  <c r="T67" i="2" s="1"/>
  <c r="R29" i="2"/>
  <c r="T29" i="2" a="1"/>
  <c r="T29" i="2" s="1"/>
  <c r="T68" i="2" a="1"/>
  <c r="T68" i="2" s="1"/>
  <c r="R68" i="2"/>
  <c r="R48" i="2"/>
  <c r="T48" i="2" a="1"/>
  <c r="T48" i="2" s="1"/>
  <c r="R347" i="2"/>
  <c r="T347" i="2" a="1"/>
  <c r="T347" i="2" s="1"/>
  <c r="R336" i="2"/>
  <c r="T336" i="2" a="1"/>
  <c r="T336" i="2" s="1"/>
  <c r="R305" i="2"/>
  <c r="T305" i="2" a="1"/>
  <c r="T305" i="2" s="1"/>
  <c r="R193" i="2"/>
  <c r="T193" i="2" a="1"/>
  <c r="T193" i="2" s="1"/>
  <c r="R175" i="2"/>
  <c r="T175" i="2" a="1"/>
  <c r="T175" i="2" s="1"/>
  <c r="R126" i="2"/>
  <c r="T126" i="2" a="1"/>
  <c r="T126" i="2" s="1"/>
  <c r="R82" i="2"/>
  <c r="T82" i="2" a="1"/>
  <c r="T82" i="2" s="1"/>
  <c r="R66" i="2"/>
  <c r="T66" i="2" a="1"/>
  <c r="T66" i="2" s="1"/>
  <c r="R60" i="2"/>
  <c r="T60" i="2" a="1"/>
  <c r="T60" i="2" s="1"/>
  <c r="R369" i="2"/>
  <c r="T369" i="2" a="1"/>
  <c r="T369" i="2" s="1"/>
  <c r="R316" i="2"/>
  <c r="T316" i="2" a="1"/>
  <c r="T316" i="2" s="1"/>
  <c r="R266" i="2"/>
  <c r="T266" i="2" a="1"/>
  <c r="T266" i="2" s="1"/>
  <c r="R290" i="2"/>
  <c r="T290" i="2" a="1"/>
  <c r="T290" i="2" s="1"/>
  <c r="R275" i="2"/>
  <c r="T275" i="2" a="1"/>
  <c r="T275" i="2" s="1"/>
  <c r="R291" i="2"/>
  <c r="T291" i="2" a="1"/>
  <c r="T291" i="2" s="1"/>
  <c r="R285" i="2"/>
  <c r="T285" i="2" a="1"/>
  <c r="T285" i="2" s="1"/>
  <c r="R240" i="2"/>
  <c r="T240" i="2" a="1"/>
  <c r="T240" i="2" s="1"/>
  <c r="R211" i="2"/>
  <c r="T211" i="2" a="1"/>
  <c r="T211" i="2" s="1"/>
  <c r="T227" i="2" a="1"/>
  <c r="T227" i="2" s="1"/>
  <c r="R227" i="2"/>
  <c r="R231" i="2"/>
  <c r="T231" i="2" a="1"/>
  <c r="T231" i="2" s="1"/>
  <c r="R189" i="2"/>
  <c r="T189" i="2" a="1"/>
  <c r="T189" i="2" s="1"/>
  <c r="T155" i="2" a="1"/>
  <c r="T155" i="2" s="1"/>
  <c r="R155" i="2"/>
  <c r="T99" i="2" a="1"/>
  <c r="T99" i="2" s="1"/>
  <c r="R99" i="2"/>
  <c r="R123" i="2"/>
  <c r="T123" i="2" a="1"/>
  <c r="T123" i="2" s="1"/>
  <c r="R114" i="2"/>
  <c r="T114" i="2" a="1"/>
  <c r="T114" i="2" s="1"/>
  <c r="T93" i="2" a="1"/>
  <c r="T93" i="2" s="1"/>
  <c r="R93" i="2"/>
  <c r="R83" i="2"/>
  <c r="T83" i="2" a="1"/>
  <c r="T83" i="2" s="1"/>
  <c r="R21" i="2"/>
  <c r="T21" i="2" a="1"/>
  <c r="T21" i="2" s="1"/>
  <c r="R36" i="2"/>
  <c r="T36" i="2" a="1"/>
  <c r="T36" i="2" s="1"/>
  <c r="R10" i="2"/>
  <c r="T10" i="2" a="1"/>
  <c r="T10" i="2" s="1"/>
  <c r="T271" i="2" a="1"/>
  <c r="T271" i="2" s="1"/>
  <c r="R271" i="2"/>
  <c r="T274" i="2" a="1"/>
  <c r="T274" i="2" s="1"/>
  <c r="R274" i="2"/>
  <c r="R303" i="2"/>
  <c r="T303" i="2" a="1"/>
  <c r="T303" i="2" s="1"/>
  <c r="R314" i="2"/>
  <c r="T314" i="2" a="1"/>
  <c r="T314" i="2" s="1"/>
  <c r="R216" i="2"/>
  <c r="T216" i="2" a="1"/>
  <c r="T216" i="2" s="1"/>
  <c r="R218" i="2"/>
  <c r="T218" i="2" a="1"/>
  <c r="T218" i="2" s="1"/>
  <c r="R163" i="2"/>
  <c r="T163" i="2" a="1"/>
  <c r="T163" i="2" s="1"/>
  <c r="R117" i="2"/>
  <c r="T117" i="2" a="1"/>
  <c r="T117" i="2" s="1"/>
  <c r="R113" i="2"/>
  <c r="T113" i="2" a="1"/>
  <c r="T113" i="2" s="1"/>
  <c r="R3" i="2"/>
  <c r="T3" i="2" a="1"/>
  <c r="T3" i="2" s="1"/>
  <c r="R11" i="2"/>
  <c r="T11" i="2" a="1"/>
  <c r="T11" i="2" s="1"/>
  <c r="R298" i="2"/>
  <c r="T298" i="2" a="1"/>
  <c r="T298" i="2" s="1"/>
  <c r="R357" i="2"/>
  <c r="T357" i="2" a="1"/>
  <c r="T357" i="2" s="1"/>
  <c r="T277" i="2" a="1"/>
  <c r="T277" i="2" s="1"/>
  <c r="R277" i="2"/>
  <c r="T201" i="2" a="1"/>
  <c r="T201" i="2" s="1"/>
  <c r="R201" i="2"/>
  <c r="R225" i="2"/>
  <c r="T225" i="2" a="1"/>
  <c r="T225" i="2" s="1"/>
  <c r="R166" i="2"/>
  <c r="T166" i="2" a="1"/>
  <c r="T166" i="2" s="1"/>
  <c r="R121" i="2"/>
  <c r="T121" i="2" a="1"/>
  <c r="T121" i="2" s="1"/>
  <c r="R380" i="2"/>
  <c r="T380" i="2" a="1"/>
  <c r="T380" i="2" s="1"/>
  <c r="R354" i="2"/>
  <c r="T354" i="2" a="1"/>
  <c r="T354" i="2" s="1"/>
  <c r="T366" i="2" a="1"/>
  <c r="T366" i="2" s="1"/>
  <c r="R366" i="2"/>
  <c r="R263" i="2"/>
  <c r="T263" i="2" a="1"/>
  <c r="T263" i="2" s="1"/>
  <c r="T359" i="2" a="1"/>
  <c r="T359" i="2" s="1"/>
  <c r="R359" i="2"/>
  <c r="T292" i="2" a="1"/>
  <c r="T292" i="2" s="1"/>
  <c r="R292" i="2"/>
  <c r="R311" i="2"/>
  <c r="T311" i="2" a="1"/>
  <c r="T311" i="2" s="1"/>
  <c r="R293" i="2"/>
  <c r="T293" i="2" a="1"/>
  <c r="T293" i="2" s="1"/>
  <c r="R242" i="2"/>
  <c r="T242" i="2" a="1"/>
  <c r="T242" i="2" s="1"/>
  <c r="R237" i="2"/>
  <c r="T237" i="2" a="1"/>
  <c r="T237" i="2" s="1"/>
  <c r="R228" i="2"/>
  <c r="T228" i="2" a="1"/>
  <c r="T228" i="2" s="1"/>
  <c r="R229" i="2"/>
  <c r="T229" i="2" a="1"/>
  <c r="T229" i="2" s="1"/>
  <c r="R214" i="2"/>
  <c r="T214" i="2" a="1"/>
  <c r="T214" i="2" s="1"/>
  <c r="R156" i="2"/>
  <c r="T156" i="2" a="1"/>
  <c r="T156" i="2" s="1"/>
  <c r="R144" i="2"/>
  <c r="T144" i="2" a="1"/>
  <c r="T144" i="2" s="1"/>
  <c r="R136" i="2"/>
  <c r="T136" i="2" a="1"/>
  <c r="T136" i="2" s="1"/>
  <c r="R92" i="2"/>
  <c r="T92" i="2" a="1"/>
  <c r="T92" i="2" s="1"/>
  <c r="R86" i="2"/>
  <c r="T86" i="2" a="1"/>
  <c r="T86" i="2" s="1"/>
  <c r="R38" i="2"/>
  <c r="T38" i="2" a="1"/>
  <c r="T38" i="2" s="1"/>
  <c r="R65" i="2"/>
  <c r="T65" i="2" a="1"/>
  <c r="T65" i="2" s="1"/>
  <c r="R19" i="2"/>
  <c r="T19" i="2" a="1"/>
  <c r="T19" i="2" s="1"/>
  <c r="R71" i="2"/>
  <c r="T71" i="2" a="1"/>
  <c r="T71" i="2" s="1"/>
  <c r="R340" i="2"/>
  <c r="T340" i="2" a="1"/>
  <c r="T340" i="2" s="1"/>
  <c r="R350" i="2"/>
  <c r="T350" i="2" a="1"/>
  <c r="T350" i="2" s="1"/>
  <c r="R368" i="2"/>
  <c r="T368" i="2" a="1"/>
  <c r="T368" i="2" s="1"/>
  <c r="R194" i="2"/>
  <c r="T194" i="2" a="1"/>
  <c r="T194" i="2" s="1"/>
  <c r="R351" i="2"/>
  <c r="T351" i="2" a="1"/>
  <c r="T351" i="2" s="1"/>
  <c r="R151" i="2"/>
  <c r="T151" i="2" a="1"/>
  <c r="T151" i="2" s="1"/>
  <c r="R58" i="2"/>
  <c r="T58" i="2" a="1"/>
  <c r="T58" i="2" s="1"/>
  <c r="T284" i="2" a="1"/>
  <c r="T284" i="2" s="1"/>
  <c r="R284" i="2"/>
  <c r="R209" i="2"/>
  <c r="T209" i="2" a="1"/>
  <c r="T209" i="2" s="1"/>
  <c r="R94" i="2"/>
  <c r="T94" i="2" a="1"/>
  <c r="T94" i="2" s="1"/>
  <c r="T22" i="2" a="1"/>
  <c r="T22" i="2" s="1"/>
  <c r="R22" i="2"/>
  <c r="R49" i="2"/>
  <c r="T49" i="2" a="1"/>
  <c r="T49" i="2" s="1"/>
  <c r="R7" i="2"/>
  <c r="T7" i="2" a="1"/>
  <c r="T7" i="2" s="1"/>
  <c r="R283" i="2"/>
  <c r="T283" i="2" a="1"/>
  <c r="T283" i="2" s="1"/>
  <c r="R267" i="2"/>
  <c r="T267" i="2" a="1"/>
  <c r="T267" i="2" s="1"/>
  <c r="R288" i="2"/>
  <c r="T288" i="2" a="1"/>
  <c r="T288" i="2" s="1"/>
  <c r="R352" i="2"/>
  <c r="T352" i="2" a="1"/>
  <c r="T352" i="2" s="1"/>
  <c r="T192" i="2" a="1"/>
  <c r="T192" i="2" s="1"/>
  <c r="R192" i="2"/>
  <c r="R196" i="2"/>
  <c r="T196" i="2" a="1"/>
  <c r="T196" i="2" s="1"/>
  <c r="T206" i="2" a="1"/>
  <c r="T206" i="2" s="1"/>
  <c r="R206" i="2"/>
  <c r="R104" i="2"/>
  <c r="T104" i="2" a="1"/>
  <c r="T104" i="2" s="1"/>
  <c r="T120" i="2" a="1"/>
  <c r="T120" i="2" s="1"/>
  <c r="R120" i="2"/>
  <c r="R88" i="2"/>
  <c r="T88" i="2" a="1"/>
  <c r="T88" i="2" s="1"/>
  <c r="T53" i="2" a="1"/>
  <c r="T53" i="2" s="1"/>
  <c r="R53" i="2"/>
  <c r="R4" i="2"/>
  <c r="T4" i="2" a="1"/>
  <c r="T4" i="2" s="1"/>
  <c r="R364" i="2"/>
  <c r="T364" i="2" a="1"/>
  <c r="T364" i="2" s="1"/>
  <c r="R386" i="2"/>
  <c r="T386" i="2" a="1"/>
  <c r="T386" i="2" s="1"/>
  <c r="R280" i="2"/>
  <c r="T280" i="2" a="1"/>
  <c r="T280" i="2" s="1"/>
  <c r="T333" i="2" a="1"/>
  <c r="T333" i="2" s="1"/>
  <c r="R333" i="2"/>
  <c r="R264" i="2"/>
  <c r="T264" i="2" a="1"/>
  <c r="T264" i="2" s="1"/>
  <c r="R356" i="2"/>
  <c r="T356" i="2" a="1"/>
  <c r="T356" i="2" s="1"/>
  <c r="R260" i="2"/>
  <c r="T260" i="2" a="1"/>
  <c r="T260" i="2" s="1"/>
  <c r="R367" i="2"/>
  <c r="T367" i="2" a="1"/>
  <c r="T367" i="2" s="1"/>
  <c r="T329" i="2" a="1"/>
  <c r="T329" i="2" s="1"/>
  <c r="R329" i="2"/>
  <c r="T254" i="2" a="1"/>
  <c r="T254" i="2" s="1"/>
  <c r="R254" i="2"/>
  <c r="T178" i="2" a="1"/>
  <c r="T178" i="2" s="1"/>
  <c r="R178" i="2"/>
  <c r="T200" i="2" a="1"/>
  <c r="T200" i="2" s="1"/>
  <c r="R200" i="2"/>
  <c r="R172" i="2"/>
  <c r="T172" i="2" a="1"/>
  <c r="T172" i="2" s="1"/>
  <c r="R169" i="2"/>
  <c r="T169" i="2" a="1"/>
  <c r="T169" i="2" s="1"/>
  <c r="R167" i="2"/>
  <c r="T167" i="2" a="1"/>
  <c r="T167" i="2" s="1"/>
  <c r="T102" i="2" a="1"/>
  <c r="T102" i="2" s="1"/>
  <c r="R102" i="2"/>
  <c r="T142" i="2" a="1"/>
  <c r="T142" i="2" s="1"/>
  <c r="R142" i="2"/>
  <c r="R129" i="2"/>
  <c r="T129" i="2" a="1"/>
  <c r="T129" i="2" s="1"/>
  <c r="R84" i="2"/>
  <c r="T84" i="2" a="1"/>
  <c r="T84" i="2" s="1"/>
  <c r="R41" i="2"/>
  <c r="T41" i="2" a="1"/>
  <c r="T41" i="2" s="1"/>
  <c r="T23" i="2" a="1"/>
  <c r="T23" i="2" s="1"/>
  <c r="R23" i="2"/>
  <c r="T54" i="2" a="1"/>
  <c r="T54" i="2" s="1"/>
  <c r="R54" i="2"/>
  <c r="R52" i="2"/>
  <c r="T52" i="2" a="1"/>
  <c r="T52" i="2" s="1"/>
  <c r="R371" i="2"/>
  <c r="T371" i="2" a="1"/>
  <c r="T371" i="2" s="1"/>
  <c r="T185" i="2" a="1"/>
  <c r="T185" i="2" s="1"/>
  <c r="R185" i="2"/>
  <c r="T349" i="2" a="1"/>
  <c r="T349" i="2" s="1"/>
  <c r="R349" i="2"/>
  <c r="R241" i="2"/>
  <c r="T241" i="2" a="1"/>
  <c r="T241" i="2" s="1"/>
  <c r="R154" i="2"/>
  <c r="T154" i="2" a="1"/>
  <c r="T154" i="2" s="1"/>
  <c r="R261" i="2"/>
  <c r="T261" i="2" a="1"/>
  <c r="T261" i="2" s="1"/>
  <c r="R170" i="2"/>
  <c r="T170" i="2" a="1"/>
  <c r="T170" i="2" s="1"/>
  <c r="T78" i="2" a="1"/>
  <c r="T78" i="2" s="1"/>
  <c r="R78" i="2"/>
  <c r="T281" i="2" a="1"/>
  <c r="T281" i="2" s="1"/>
  <c r="R281" i="2"/>
  <c r="R249" i="2"/>
  <c r="T249" i="2" a="1"/>
  <c r="T249" i="2" s="1"/>
  <c r="R75" i="2"/>
  <c r="T75" i="2" a="1"/>
  <c r="T75" i="2" s="1"/>
  <c r="R255" i="2"/>
  <c r="T255" i="2" a="1"/>
  <c r="T255" i="2" s="1"/>
  <c r="R378" i="2"/>
  <c r="T378" i="2" a="1"/>
  <c r="T378" i="2" s="1"/>
  <c r="R331" i="2"/>
  <c r="T331" i="2" a="1"/>
  <c r="T331" i="2" s="1"/>
  <c r="R273" i="2"/>
  <c r="T273" i="2" a="1"/>
  <c r="T273" i="2" s="1"/>
  <c r="T300" i="2" a="1"/>
  <c r="T300" i="2" s="1"/>
  <c r="R300" i="2"/>
  <c r="T307" i="2" a="1"/>
  <c r="T307" i="2" s="1"/>
  <c r="R307" i="2"/>
  <c r="R257" i="2"/>
  <c r="T257" i="2" a="1"/>
  <c r="T257" i="2" s="1"/>
  <c r="R297" i="2"/>
  <c r="T297" i="2" a="1"/>
  <c r="T297" i="2" s="1"/>
  <c r="R295" i="2"/>
  <c r="T295" i="2" a="1"/>
  <c r="T295" i="2" s="1"/>
  <c r="T245" i="2" a="1"/>
  <c r="T245" i="2" s="1"/>
  <c r="R245" i="2"/>
  <c r="R226" i="2"/>
  <c r="T226" i="2" a="1"/>
  <c r="T226" i="2" s="1"/>
  <c r="R221" i="2"/>
  <c r="T221" i="2" a="1"/>
  <c r="T221" i="2" s="1"/>
  <c r="R215" i="2"/>
  <c r="T215" i="2" a="1"/>
  <c r="T215" i="2" s="1"/>
  <c r="R183" i="2"/>
  <c r="T183" i="2" a="1"/>
  <c r="T183" i="2" s="1"/>
  <c r="R158" i="2"/>
  <c r="T158" i="2" a="1"/>
  <c r="T158" i="2" s="1"/>
  <c r="R106" i="2"/>
  <c r="T106" i="2" a="1"/>
  <c r="T106" i="2" s="1"/>
  <c r="R130" i="2"/>
  <c r="T130" i="2" a="1"/>
  <c r="T130" i="2" s="1"/>
  <c r="T124" i="2" a="1"/>
  <c r="T124" i="2" s="1"/>
  <c r="R124" i="2"/>
  <c r="R74" i="2"/>
  <c r="T74" i="2" a="1"/>
  <c r="T74" i="2" s="1"/>
  <c r="T37" i="2" a="1"/>
  <c r="T37" i="2" s="1"/>
  <c r="R37" i="2"/>
  <c r="R61" i="2"/>
  <c r="T61" i="2" a="1"/>
  <c r="T61" i="2" s="1"/>
  <c r="R24" i="2"/>
  <c r="T24" i="2" a="1"/>
  <c r="T24" i="2" s="1"/>
  <c r="T12" i="2" a="1"/>
  <c r="T12" i="2" s="1"/>
  <c r="R12" i="2"/>
  <c r="R268" i="2"/>
  <c r="T268" i="2" a="1"/>
  <c r="T268" i="2" s="1"/>
  <c r="R198" i="2"/>
  <c r="T198" i="2" a="1"/>
  <c r="T198" i="2" s="1"/>
  <c r="R269" i="2"/>
  <c r="T269" i="2" a="1"/>
  <c r="T269" i="2" s="1"/>
  <c r="R325" i="2"/>
  <c r="T325" i="2" a="1"/>
  <c r="T325" i="2" s="1"/>
  <c r="R247" i="2"/>
  <c r="T247" i="2" a="1"/>
  <c r="T247" i="2" s="1"/>
  <c r="R171" i="2"/>
  <c r="T171" i="2" a="1"/>
  <c r="T171" i="2" s="1"/>
  <c r="R186" i="2"/>
  <c r="T186" i="2" a="1"/>
  <c r="T186" i="2" s="1"/>
  <c r="R134" i="2"/>
  <c r="T134" i="2" a="1"/>
  <c r="T134" i="2" s="1"/>
  <c r="R125" i="2"/>
  <c r="T125" i="2" a="1"/>
  <c r="T125" i="2" s="1"/>
  <c r="R149" i="2"/>
  <c r="T149" i="2" a="1"/>
  <c r="T149" i="2" s="1"/>
  <c r="R128" i="2"/>
  <c r="T128" i="2" a="1"/>
  <c r="T128" i="2" s="1"/>
  <c r="R89" i="2"/>
  <c r="T89" i="2" a="1"/>
  <c r="T89" i="2" s="1"/>
  <c r="R18" i="2"/>
  <c r="T18" i="2" a="1"/>
  <c r="T18" i="2" s="1"/>
  <c r="R25" i="2"/>
  <c r="T25" i="2" a="1"/>
  <c r="T25" i="2" s="1"/>
  <c r="R14" i="2"/>
  <c r="T14" i="2" a="1"/>
  <c r="T14" i="2" s="1"/>
  <c r="R35" i="2"/>
  <c r="T35" i="2" a="1"/>
  <c r="T35" i="2" s="1"/>
  <c r="R383" i="2"/>
  <c r="T383" i="2" a="1"/>
  <c r="T383" i="2" s="1"/>
  <c r="T180" i="2" a="1"/>
  <c r="T180" i="2" s="1"/>
  <c r="R180" i="2"/>
  <c r="R282" i="2"/>
  <c r="T282" i="2" a="1"/>
  <c r="T282" i="2" s="1"/>
  <c r="R191" i="2"/>
  <c r="T191" i="2" a="1"/>
  <c r="T191" i="2" s="1"/>
  <c r="T374" i="2" a="1"/>
  <c r="T374" i="2" s="1"/>
  <c r="R374" i="2"/>
  <c r="R310" i="2"/>
  <c r="T310" i="2" a="1"/>
  <c r="T310" i="2" s="1"/>
  <c r="T168" i="2" a="1"/>
  <c r="T168" i="2" s="1"/>
  <c r="R168" i="2"/>
  <c r="T8" i="2" a="1"/>
  <c r="T8" i="2" s="1"/>
  <c r="R8" i="2"/>
  <c r="T259" i="2" a="1"/>
  <c r="T259" i="2" s="1"/>
  <c r="R259" i="2"/>
  <c r="R141" i="2"/>
  <c r="T141" i="2" a="1"/>
  <c r="T141" i="2" s="1"/>
  <c r="R379" i="2"/>
  <c r="T379" i="2" a="1"/>
  <c r="T379" i="2" s="1"/>
  <c r="R262" i="2"/>
  <c r="T262" i="2" a="1"/>
  <c r="T262" i="2" s="1"/>
  <c r="R341" i="2"/>
  <c r="T341" i="2" a="1"/>
  <c r="T341" i="2" s="1"/>
  <c r="R230" i="2"/>
  <c r="T230" i="2" a="1"/>
  <c r="T230" i="2" s="1"/>
  <c r="R375" i="2"/>
  <c r="T375" i="2" a="1"/>
  <c r="T375" i="2" s="1"/>
  <c r="R387" i="2"/>
  <c r="T387" i="2" a="1"/>
  <c r="T387" i="2" s="1"/>
  <c r="R308" i="2"/>
  <c r="T308" i="2" a="1"/>
  <c r="T308" i="2" s="1"/>
  <c r="R318" i="2"/>
  <c r="T318" i="2" a="1"/>
  <c r="T318" i="2" s="1"/>
  <c r="R334" i="2"/>
  <c r="T334" i="2" a="1"/>
  <c r="T334" i="2" s="1"/>
  <c r="R353" i="2"/>
  <c r="T353" i="2" a="1"/>
  <c r="T353" i="2" s="1"/>
  <c r="R248" i="2"/>
  <c r="T248" i="2" a="1"/>
  <c r="T248" i="2" s="1"/>
  <c r="R190" i="2"/>
  <c r="T190" i="2" a="1"/>
  <c r="T190" i="2" s="1"/>
  <c r="T182" i="2" a="1"/>
  <c r="T182" i="2" s="1"/>
  <c r="R182" i="2"/>
  <c r="R239" i="2"/>
  <c r="T239" i="2" a="1"/>
  <c r="T239" i="2" s="1"/>
  <c r="R184" i="2"/>
  <c r="T184" i="2" a="1"/>
  <c r="T184" i="2" s="1"/>
  <c r="R97" i="2"/>
  <c r="T97" i="2" a="1"/>
  <c r="T97" i="2" s="1"/>
  <c r="R145" i="2"/>
  <c r="T145" i="2" a="1"/>
  <c r="T145" i="2" s="1"/>
  <c r="T131" i="2" a="1"/>
  <c r="T131" i="2" s="1"/>
  <c r="R131" i="2"/>
  <c r="R148" i="2"/>
  <c r="T148" i="2" a="1"/>
  <c r="T148" i="2" s="1"/>
  <c r="T87" i="2" a="1"/>
  <c r="T87" i="2" s="1"/>
  <c r="R87" i="2"/>
  <c r="T33" i="2" a="1"/>
  <c r="T33" i="2" s="1"/>
  <c r="R33" i="2"/>
  <c r="R13" i="2"/>
  <c r="T13" i="2" a="1"/>
  <c r="T13" i="2" s="1"/>
  <c r="T57" i="2" a="1"/>
  <c r="T57" i="2" s="1"/>
  <c r="R57" i="2"/>
  <c r="T73" i="2" a="1"/>
  <c r="T73" i="2" s="1"/>
  <c r="R73" i="2"/>
  <c r="T363" i="2" a="1"/>
  <c r="T363" i="2" s="1"/>
  <c r="R363" i="2"/>
  <c r="T328" i="2" a="1"/>
  <c r="T328" i="2" s="1"/>
  <c r="R328" i="2"/>
  <c r="T140" i="2" a="1"/>
  <c r="T140" i="2" s="1"/>
  <c r="R140" i="2"/>
  <c r="R272" i="2"/>
  <c r="T272" i="2" a="1"/>
  <c r="T272" i="2" s="1"/>
  <c r="R199" i="2"/>
  <c r="T199" i="2" a="1"/>
  <c r="T199" i="2" s="1"/>
  <c r="R143" i="2"/>
  <c r="T143" i="2" a="1"/>
  <c r="T143" i="2" s="1"/>
  <c r="R373" i="2"/>
  <c r="T373" i="2" a="1"/>
  <c r="T373" i="2" s="1"/>
  <c r="R224" i="2"/>
  <c r="T224" i="2" a="1"/>
  <c r="T224" i="2" s="1"/>
  <c r="T385" i="2" a="1"/>
  <c r="T385" i="2" s="1"/>
  <c r="R385" i="2"/>
  <c r="R327" i="2"/>
  <c r="T327" i="2" a="1"/>
  <c r="T327" i="2" s="1"/>
  <c r="R324" i="2"/>
  <c r="T324" i="2" a="1"/>
  <c r="T324" i="2" s="1"/>
  <c r="R207" i="2"/>
  <c r="T207" i="2" a="1"/>
  <c r="T207" i="2" s="1"/>
  <c r="R326" i="2"/>
  <c r="T326" i="2" a="1"/>
  <c r="T326" i="2" s="1"/>
  <c r="R319" i="2"/>
  <c r="T319" i="2" a="1"/>
  <c r="T319" i="2" s="1"/>
  <c r="T346" i="2" a="1"/>
  <c r="T346" i="2" s="1"/>
  <c r="R346" i="2"/>
  <c r="R381" i="2"/>
  <c r="T381" i="2" a="1"/>
  <c r="T381" i="2" s="1"/>
  <c r="T384" i="2" a="1"/>
  <c r="T384" i="2" s="1"/>
  <c r="R384" i="2"/>
  <c r="T345" i="2" a="1"/>
  <c r="T345" i="2" s="1"/>
  <c r="R345" i="2"/>
  <c r="R330" i="2"/>
  <c r="T330" i="2" a="1"/>
  <c r="T330" i="2" s="1"/>
  <c r="R337" i="2"/>
  <c r="T337" i="2" a="1"/>
  <c r="T337" i="2" s="1"/>
  <c r="R258" i="2"/>
  <c r="T258" i="2" a="1"/>
  <c r="T258" i="2" s="1"/>
  <c r="T317" i="2" a="1"/>
  <c r="T317" i="2" s="1"/>
  <c r="R317" i="2"/>
  <c r="R348" i="2"/>
  <c r="T348" i="2" a="1"/>
  <c r="T348" i="2" s="1"/>
  <c r="T323" i="2" a="1"/>
  <c r="T323" i="2" s="1"/>
  <c r="R323" i="2"/>
  <c r="R205" i="2"/>
  <c r="T205" i="2" a="1"/>
  <c r="T205" i="2" s="1"/>
  <c r="R187" i="2"/>
  <c r="T187" i="2" a="1"/>
  <c r="T187" i="2" s="1"/>
  <c r="R210" i="2"/>
  <c r="T210" i="2" a="1"/>
  <c r="T210" i="2" s="1"/>
  <c r="R179" i="2"/>
  <c r="T179" i="2" a="1"/>
  <c r="T179" i="2" s="1"/>
  <c r="T160" i="2" a="1"/>
  <c r="T160" i="2" s="1"/>
  <c r="R160" i="2"/>
  <c r="R152" i="2"/>
  <c r="T152" i="2" a="1"/>
  <c r="T152" i="2" s="1"/>
  <c r="T115" i="2" a="1"/>
  <c r="T115" i="2" s="1"/>
  <c r="R115" i="2"/>
  <c r="R100" i="2"/>
  <c r="T100" i="2" a="1"/>
  <c r="T100" i="2" s="1"/>
  <c r="R133" i="2"/>
  <c r="T133" i="2" a="1"/>
  <c r="T133" i="2" s="1"/>
  <c r="R77" i="2"/>
  <c r="T77" i="2" a="1"/>
  <c r="T77" i="2" s="1"/>
  <c r="T32" i="2" a="1"/>
  <c r="T32" i="2" s="1"/>
  <c r="R32" i="2"/>
  <c r="R62" i="2"/>
  <c r="T62" i="2" a="1"/>
  <c r="T62" i="2" s="1"/>
  <c r="R15" i="2"/>
  <c r="T15" i="2" a="1"/>
  <c r="T15" i="2" s="1"/>
  <c r="R46" i="2"/>
  <c r="T46" i="2" a="1"/>
  <c r="T46" i="2" s="1"/>
  <c r="R299" i="2"/>
  <c r="T299" i="2" a="1"/>
  <c r="T299" i="2" s="1"/>
  <c r="R235" i="2"/>
  <c r="T235" i="2" a="1"/>
  <c r="T235" i="2" s="1"/>
  <c r="T159" i="2" a="1"/>
  <c r="T159" i="2" s="1"/>
  <c r="R159" i="2"/>
  <c r="T105" i="2" a="1"/>
  <c r="T105" i="2" s="1"/>
  <c r="R105" i="2"/>
  <c r="R118" i="2"/>
  <c r="T118" i="2" a="1"/>
  <c r="T118" i="2" s="1"/>
  <c r="R146" i="2"/>
  <c r="T146" i="2" a="1"/>
  <c r="T146" i="2" s="1"/>
  <c r="R153" i="2"/>
  <c r="T153" i="2" a="1"/>
  <c r="T153" i="2" s="1"/>
  <c r="R85" i="2"/>
  <c r="T85" i="2" a="1"/>
  <c r="T85" i="2" s="1"/>
  <c r="R47" i="2"/>
  <c r="T47" i="2" a="1"/>
  <c r="T47" i="2" s="1"/>
  <c r="T70" i="2" a="1"/>
  <c r="T70" i="2" s="1"/>
  <c r="R70" i="2"/>
  <c r="R43" i="2"/>
  <c r="T43" i="2" a="1"/>
  <c r="T43" i="2" s="1"/>
  <c r="R59" i="2"/>
  <c r="T59" i="2" a="1"/>
  <c r="T59" i="2" s="1"/>
  <c r="T365" i="2" a="1"/>
  <c r="T365" i="2" s="1"/>
  <c r="R365" i="2"/>
  <c r="R253" i="2"/>
  <c r="T253" i="2" a="1"/>
  <c r="T253" i="2" s="1"/>
  <c r="R203" i="2"/>
  <c r="T203" i="2" a="1"/>
  <c r="T203" i="2" s="1"/>
  <c r="T150" i="2" a="1"/>
  <c r="T150" i="2" s="1"/>
  <c r="R150" i="2"/>
  <c r="R81" i="2"/>
  <c r="T81" i="2" a="1"/>
  <c r="T81" i="2" s="1"/>
  <c r="R40" i="2"/>
  <c r="T40" i="2" a="1"/>
  <c r="T40" i="2" s="1"/>
  <c r="T64" i="2" a="1"/>
  <c r="T64" i="2" s="1"/>
  <c r="R64" i="2"/>
  <c r="R5" i="2"/>
  <c r="T5" i="2" a="1"/>
  <c r="T5" i="2" s="1"/>
  <c r="T39" i="2" a="1"/>
  <c r="T39" i="2" s="1"/>
  <c r="R39" i="2"/>
  <c r="R286" i="2"/>
  <c r="T286" i="2" a="1"/>
  <c r="T286" i="2" s="1"/>
  <c r="R55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21" i="9"/>
  <c r="C34" i="9"/>
  <c r="C51" i="9"/>
  <c r="C50" i="9"/>
  <c r="C49" i="9"/>
  <c r="C33" i="9"/>
  <c r="C32" i="9"/>
  <c r="C48" i="9"/>
  <c r="C20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41" i="9"/>
  <c r="C15" i="9"/>
  <c r="C56" i="9"/>
  <c r="C40" i="9"/>
  <c r="C23" i="9"/>
  <c r="C14" i="9"/>
  <c r="C55" i="9"/>
  <c r="C39" i="9"/>
  <c r="C136" i="9"/>
  <c r="C28" i="9"/>
  <c r="C54" i="9"/>
  <c r="C38" i="9"/>
  <c r="C30" i="9"/>
  <c r="C53" i="9"/>
  <c r="C37" i="9"/>
  <c r="C52" i="9"/>
  <c r="C36" i="9"/>
  <c r="C31" i="9"/>
  <c r="U42" i="2" l="1"/>
  <c r="U315" i="2"/>
  <c r="U276" i="2"/>
  <c r="U321" i="2"/>
  <c r="U279" i="2"/>
  <c r="U77" i="2"/>
  <c r="U385" i="2"/>
  <c r="U250" i="2"/>
  <c r="U59" i="2"/>
  <c r="U327" i="2"/>
  <c r="U56" i="2"/>
  <c r="U131" i="2"/>
  <c r="U155" i="2"/>
  <c r="U64" i="2"/>
  <c r="U187" i="2"/>
  <c r="U344" i="2"/>
  <c r="U159" i="2"/>
  <c r="U273" i="2"/>
  <c r="U58" i="2"/>
  <c r="U304" i="2"/>
  <c r="U43" i="2"/>
  <c r="U27" i="2"/>
  <c r="U323" i="2"/>
  <c r="U261" i="2"/>
  <c r="U163" i="2"/>
  <c r="U244" i="2"/>
  <c r="U235" i="2"/>
  <c r="U100" i="2"/>
  <c r="U381" i="2"/>
  <c r="U224" i="2"/>
  <c r="U73" i="2"/>
  <c r="U180" i="2"/>
  <c r="U124" i="2"/>
  <c r="U245" i="2"/>
  <c r="U200" i="2"/>
  <c r="U333" i="2"/>
  <c r="U366" i="2"/>
  <c r="U161" i="2"/>
  <c r="U320" i="2"/>
  <c r="U72" i="2"/>
  <c r="U363" i="2"/>
  <c r="U170" i="2"/>
  <c r="U19" i="2"/>
  <c r="U108" i="2"/>
  <c r="U133" i="2"/>
  <c r="U238" i="2"/>
  <c r="U40" i="2"/>
  <c r="U226" i="2"/>
  <c r="U65" i="2"/>
  <c r="U36" i="2"/>
  <c r="U95" i="2"/>
  <c r="U388" i="2"/>
  <c r="U81" i="2"/>
  <c r="U346" i="2"/>
  <c r="U97" i="2"/>
  <c r="U318" i="2"/>
  <c r="U141" i="2"/>
  <c r="U149" i="2"/>
  <c r="U378" i="2"/>
  <c r="U154" i="2"/>
  <c r="U41" i="2"/>
  <c r="U104" i="2"/>
  <c r="U7" i="2"/>
  <c r="U351" i="2"/>
  <c r="U38" i="2"/>
  <c r="U228" i="2"/>
  <c r="U357" i="2"/>
  <c r="U218" i="2"/>
  <c r="U21" i="2"/>
  <c r="U231" i="2"/>
  <c r="U266" i="2"/>
  <c r="U175" i="2"/>
  <c r="U67" i="2"/>
  <c r="U355" i="2"/>
  <c r="U138" i="2"/>
  <c r="U30" i="2"/>
  <c r="U212" i="2"/>
  <c r="U265" i="2"/>
  <c r="U111" i="2"/>
  <c r="U360" i="2"/>
  <c r="U26" i="2"/>
  <c r="U150" i="2"/>
  <c r="U47" i="2"/>
  <c r="U299" i="2"/>
  <c r="U348" i="2"/>
  <c r="U373" i="2"/>
  <c r="U57" i="2"/>
  <c r="U259" i="2"/>
  <c r="U178" i="2"/>
  <c r="U206" i="2"/>
  <c r="U227" i="2"/>
  <c r="U80" i="2"/>
  <c r="U277" i="2"/>
  <c r="U379" i="2"/>
  <c r="U172" i="2"/>
  <c r="U151" i="2"/>
  <c r="U189" i="2"/>
  <c r="U165" i="2"/>
  <c r="U112" i="2"/>
  <c r="U115" i="2"/>
  <c r="U6" i="2"/>
  <c r="U9" i="2"/>
  <c r="U45" i="2"/>
  <c r="U63" i="2"/>
  <c r="U317" i="2"/>
  <c r="U232" i="2"/>
  <c r="U223" i="2"/>
  <c r="U219" i="2"/>
  <c r="U217" i="2"/>
  <c r="U184" i="2"/>
  <c r="U233" i="2"/>
  <c r="U197" i="2"/>
  <c r="U220" i="2"/>
  <c r="U308" i="2"/>
  <c r="U383" i="2"/>
  <c r="U125" i="2"/>
  <c r="U198" i="2"/>
  <c r="U130" i="2"/>
  <c r="U295" i="2"/>
  <c r="U255" i="2"/>
  <c r="U241" i="2"/>
  <c r="U84" i="2"/>
  <c r="U280" i="2"/>
  <c r="U49" i="2"/>
  <c r="U194" i="2"/>
  <c r="U86" i="2"/>
  <c r="U237" i="2"/>
  <c r="U354" i="2"/>
  <c r="U298" i="2"/>
  <c r="U216" i="2"/>
  <c r="U76" i="2"/>
  <c r="U83" i="2"/>
  <c r="U316" i="2"/>
  <c r="U193" i="2"/>
  <c r="U361" i="2"/>
  <c r="U208" i="2"/>
  <c r="U34" i="2"/>
  <c r="U234" i="2"/>
  <c r="U335" i="2"/>
  <c r="U236" i="2"/>
  <c r="U358" i="2"/>
  <c r="U301" i="2"/>
  <c r="U28" i="2"/>
  <c r="U294" i="2"/>
  <c r="U110" i="2"/>
  <c r="U353" i="2"/>
  <c r="U356" i="2"/>
  <c r="U10" i="2"/>
  <c r="U23" i="2"/>
  <c r="U17" i="2"/>
  <c r="U283" i="2"/>
  <c r="U29" i="2"/>
  <c r="U309" i="2"/>
  <c r="U44" i="2"/>
  <c r="U85" i="2"/>
  <c r="U46" i="2"/>
  <c r="U152" i="2"/>
  <c r="U319" i="2"/>
  <c r="U143" i="2"/>
  <c r="U8" i="2"/>
  <c r="U349" i="2"/>
  <c r="U254" i="2"/>
  <c r="U22" i="2"/>
  <c r="U132" i="2"/>
  <c r="U107" i="2"/>
  <c r="U93" i="2"/>
  <c r="U103" i="2"/>
  <c r="U202" i="2"/>
  <c r="U204" i="2"/>
  <c r="U37" i="2"/>
  <c r="U191" i="2"/>
  <c r="U214" i="2"/>
  <c r="U90" i="2"/>
  <c r="U376" i="2"/>
  <c r="U331" i="2"/>
  <c r="U387" i="2"/>
  <c r="U268" i="2"/>
  <c r="U297" i="2"/>
  <c r="U75" i="2"/>
  <c r="U129" i="2"/>
  <c r="U386" i="2"/>
  <c r="U196" i="2"/>
  <c r="U368" i="2"/>
  <c r="U92" i="2"/>
  <c r="U380" i="2"/>
  <c r="U314" i="2"/>
  <c r="U211" i="2"/>
  <c r="U369" i="2"/>
  <c r="U305" i="2"/>
  <c r="U91" i="2"/>
  <c r="U338" i="2"/>
  <c r="U79" i="2"/>
  <c r="U174" i="2"/>
  <c r="U302" i="2"/>
  <c r="U339" i="2"/>
  <c r="U147" i="2"/>
  <c r="U122" i="2"/>
  <c r="U377" i="2"/>
  <c r="U68" i="2"/>
  <c r="U262" i="2"/>
  <c r="U267" i="2"/>
  <c r="U332" i="2"/>
  <c r="U70" i="2"/>
  <c r="U145" i="2"/>
  <c r="U74" i="2"/>
  <c r="U263" i="2"/>
  <c r="U287" i="2"/>
  <c r="U203" i="2"/>
  <c r="U13" i="2"/>
  <c r="U239" i="2"/>
  <c r="U35" i="2"/>
  <c r="U134" i="2"/>
  <c r="U106" i="2"/>
  <c r="U286" i="2"/>
  <c r="U153" i="2"/>
  <c r="U15" i="2"/>
  <c r="U258" i="2"/>
  <c r="U326" i="2"/>
  <c r="U199" i="2"/>
  <c r="U33" i="2"/>
  <c r="U182" i="2"/>
  <c r="U168" i="2"/>
  <c r="U12" i="2"/>
  <c r="U185" i="2"/>
  <c r="U142" i="2"/>
  <c r="U329" i="2"/>
  <c r="U192" i="2"/>
  <c r="U372" i="2"/>
  <c r="U246" i="2"/>
  <c r="U177" i="2"/>
  <c r="U16" i="2"/>
  <c r="U169" i="2"/>
  <c r="U342" i="2"/>
  <c r="U282" i="2"/>
  <c r="U229" i="2"/>
  <c r="U253" i="2"/>
  <c r="U375" i="2"/>
  <c r="U14" i="2"/>
  <c r="U186" i="2"/>
  <c r="U158" i="2"/>
  <c r="U257" i="2"/>
  <c r="U249" i="2"/>
  <c r="U364" i="2"/>
  <c r="U94" i="2"/>
  <c r="U350" i="2"/>
  <c r="U136" i="2"/>
  <c r="U293" i="2"/>
  <c r="U121" i="2"/>
  <c r="U11" i="2"/>
  <c r="U303" i="2"/>
  <c r="U114" i="2"/>
  <c r="U242" i="2"/>
  <c r="U240" i="2"/>
  <c r="U60" i="2"/>
  <c r="U336" i="2"/>
  <c r="U137" i="2"/>
  <c r="U116" i="2"/>
  <c r="U278" i="2"/>
  <c r="U252" i="2"/>
  <c r="U181" i="2"/>
  <c r="U98" i="2"/>
  <c r="U50" i="2"/>
  <c r="U139" i="2"/>
  <c r="U173" i="2"/>
  <c r="U89" i="2"/>
  <c r="U88" i="2"/>
  <c r="U222" i="2"/>
  <c r="U205" i="2"/>
  <c r="U120" i="2"/>
  <c r="U334" i="2"/>
  <c r="U160" i="2"/>
  <c r="U69" i="2"/>
  <c r="U39" i="2"/>
  <c r="U365" i="2"/>
  <c r="U146" i="2"/>
  <c r="U62" i="2"/>
  <c r="U179" i="2"/>
  <c r="U337" i="2"/>
  <c r="U207" i="2"/>
  <c r="U272" i="2"/>
  <c r="U87" i="2"/>
  <c r="U307" i="2"/>
  <c r="U281" i="2"/>
  <c r="U102" i="2"/>
  <c r="U274" i="2"/>
  <c r="U127" i="2"/>
  <c r="U101" i="2"/>
  <c r="U119" i="2"/>
  <c r="U359" i="2"/>
  <c r="U325" i="2"/>
  <c r="U109" i="2"/>
  <c r="U269" i="2"/>
  <c r="U290" i="2"/>
  <c r="U32" i="2"/>
  <c r="U140" i="2"/>
  <c r="U190" i="2"/>
  <c r="U230" i="2"/>
  <c r="U310" i="2"/>
  <c r="U25" i="2"/>
  <c r="U171" i="2"/>
  <c r="U24" i="2"/>
  <c r="U183" i="2"/>
  <c r="U384" i="2"/>
  <c r="U371" i="2"/>
  <c r="U367" i="2"/>
  <c r="U4" i="2"/>
  <c r="U352" i="2"/>
  <c r="U209" i="2"/>
  <c r="U289" i="2"/>
  <c r="U313" i="2"/>
  <c r="U340" i="2"/>
  <c r="U343" i="2"/>
  <c r="U362" i="2"/>
  <c r="U144" i="2"/>
  <c r="U311" i="2"/>
  <c r="U166" i="2"/>
  <c r="U3" i="2"/>
  <c r="U123" i="2"/>
  <c r="U285" i="2"/>
  <c r="U66" i="2"/>
  <c r="U347" i="2"/>
  <c r="U31" i="2"/>
  <c r="U312" i="2"/>
  <c r="U243" i="2"/>
  <c r="U370" i="2"/>
  <c r="U256" i="2"/>
  <c r="U382" i="2"/>
  <c r="U162" i="2"/>
  <c r="U96" i="2"/>
  <c r="U296" i="2"/>
  <c r="U54" i="2"/>
  <c r="U117" i="2"/>
  <c r="U176" i="2"/>
  <c r="U264" i="2"/>
  <c r="U126" i="2"/>
  <c r="U51" i="2"/>
  <c r="U118" i="2"/>
  <c r="U210" i="2"/>
  <c r="U330" i="2"/>
  <c r="U324" i="2"/>
  <c r="U374" i="2"/>
  <c r="U300" i="2"/>
  <c r="U78" i="2"/>
  <c r="U53" i="2"/>
  <c r="U284" i="2"/>
  <c r="U292" i="2"/>
  <c r="U271" i="2"/>
  <c r="U99" i="2"/>
  <c r="U213" i="2"/>
  <c r="U270" i="2"/>
  <c r="U164" i="2"/>
  <c r="U201" i="2"/>
  <c r="U221" i="2"/>
  <c r="U275" i="2"/>
  <c r="U128" i="2"/>
  <c r="U5" i="2"/>
  <c r="U105" i="2"/>
  <c r="U345" i="2"/>
  <c r="U328" i="2"/>
  <c r="U148" i="2"/>
  <c r="U248" i="2"/>
  <c r="U251" i="2"/>
  <c r="U341" i="2"/>
  <c r="U18" i="2"/>
  <c r="U247" i="2"/>
  <c r="U61" i="2"/>
  <c r="U215" i="2"/>
  <c r="U52" i="2"/>
  <c r="U167" i="2"/>
  <c r="U260" i="2"/>
  <c r="U288" i="2"/>
  <c r="U71" i="2"/>
  <c r="U156" i="2"/>
  <c r="U225" i="2"/>
  <c r="U113" i="2"/>
  <c r="U291" i="2"/>
  <c r="U82" i="2"/>
  <c r="U48" i="2"/>
  <c r="U2" i="2"/>
  <c r="U322" i="2"/>
  <c r="U135" i="2"/>
  <c r="U306" i="2"/>
  <c r="U20" i="2"/>
  <c r="U188" i="2"/>
  <c r="U195" i="2"/>
  <c r="U157" i="2"/>
  <c r="U55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5" i="2"/>
  <c r="D48" i="2"/>
  <c r="D31" i="2"/>
  <c r="D4" i="2"/>
  <c r="D7" i="2"/>
  <c r="D26" i="2"/>
  <c r="D39" i="2"/>
  <c r="D59" i="2"/>
  <c r="D83" i="2"/>
  <c r="D79" i="2"/>
  <c r="D82" i="2"/>
  <c r="D80" i="2"/>
  <c r="D93" i="2"/>
  <c r="D116" i="2"/>
  <c r="D121" i="2"/>
  <c r="D113" i="2"/>
  <c r="D158" i="2"/>
  <c r="D184" i="2"/>
  <c r="D186" i="2"/>
  <c r="D183" i="2"/>
  <c r="D169" i="2"/>
  <c r="D214" i="2"/>
  <c r="D189" i="2"/>
  <c r="D212" i="2"/>
  <c r="D175" i="2"/>
  <c r="D248" i="2"/>
  <c r="D247" i="2"/>
  <c r="D340" i="2"/>
  <c r="D323" i="2"/>
  <c r="D353" i="2"/>
  <c r="D325" i="2"/>
  <c r="D295" i="2"/>
  <c r="D329" i="2"/>
  <c r="D293" i="2"/>
  <c r="D285" i="2"/>
  <c r="D306" i="2"/>
  <c r="D305" i="2"/>
  <c r="D277" i="2"/>
  <c r="D314" i="2"/>
  <c r="D352" i="2"/>
  <c r="D358" i="2"/>
  <c r="D368" i="2"/>
  <c r="D253" i="2"/>
  <c r="D371" i="2"/>
  <c r="D384" i="2"/>
  <c r="D387" i="2"/>
  <c r="D46" i="2"/>
  <c r="D73" i="2"/>
  <c r="D90" i="2"/>
  <c r="D213" i="2"/>
  <c r="D208" i="2"/>
  <c r="D206" i="2"/>
  <c r="D299" i="2"/>
  <c r="D348" i="2"/>
  <c r="D334" i="2"/>
  <c r="D122" i="2"/>
  <c r="D198" i="2"/>
  <c r="D324" i="2"/>
  <c r="D297" i="2"/>
  <c r="D362" i="2"/>
  <c r="D367" i="2"/>
  <c r="D379" i="2"/>
  <c r="D35" i="2"/>
  <c r="D94" i="2"/>
  <c r="D167" i="2"/>
  <c r="D168" i="2"/>
  <c r="D191" i="2"/>
  <c r="D235" i="2"/>
  <c r="D311" i="2"/>
  <c r="D291" i="2"/>
  <c r="D344" i="2"/>
  <c r="D256" i="2"/>
  <c r="D355" i="2"/>
  <c r="D312" i="2"/>
  <c r="D309" i="2"/>
  <c r="D279" i="2"/>
  <c r="D310" i="2"/>
  <c r="D378" i="2"/>
  <c r="D107" i="2"/>
  <c r="D197" i="2"/>
  <c r="D232" i="2"/>
  <c r="D6" i="2"/>
  <c r="D76" i="2"/>
  <c r="D129" i="2"/>
  <c r="D130" i="2"/>
  <c r="D179" i="2"/>
  <c r="D239" i="2"/>
  <c r="D245" i="2"/>
  <c r="D343" i="2"/>
  <c r="D386" i="2"/>
  <c r="D12" i="2"/>
  <c r="D52" i="2"/>
  <c r="D71" i="2"/>
  <c r="D10" i="2"/>
  <c r="D27" i="2"/>
  <c r="D88" i="2"/>
  <c r="D131" i="2"/>
  <c r="D132" i="2"/>
  <c r="D207" i="2"/>
  <c r="D215" i="2"/>
  <c r="D51" i="2"/>
  <c r="D60" i="2"/>
  <c r="D68" i="2"/>
  <c r="D11" i="2"/>
  <c r="D72" i="2"/>
  <c r="D50" i="2"/>
  <c r="D75" i="2"/>
  <c r="D78" i="2"/>
  <c r="D172" i="2"/>
  <c r="D229" i="2"/>
  <c r="D231" i="2"/>
  <c r="D234" i="2"/>
  <c r="D236" i="2"/>
  <c r="D254" i="2"/>
  <c r="D8" i="2"/>
  <c r="D133" i="2"/>
  <c r="D225" i="2"/>
  <c r="D296" i="2"/>
  <c r="D128" i="2"/>
  <c r="D124" i="2"/>
  <c r="D218" i="2"/>
  <c r="D195" i="2"/>
  <c r="D209" i="2"/>
  <c r="D317" i="2"/>
  <c r="D318" i="2"/>
  <c r="D341" i="2"/>
  <c r="D5" i="2"/>
  <c r="D43" i="2"/>
  <c r="D15" i="2"/>
  <c r="D57" i="2"/>
  <c r="D14" i="2"/>
  <c r="D24" i="2"/>
  <c r="D54" i="2"/>
  <c r="D81" i="2"/>
  <c r="D85" i="2"/>
  <c r="D134" i="2"/>
  <c r="D92" i="2"/>
  <c r="D114" i="2"/>
  <c r="D101" i="2"/>
  <c r="D108" i="2"/>
  <c r="D91" i="2"/>
  <c r="D95" i="2"/>
  <c r="D156" i="2"/>
  <c r="D170" i="2"/>
  <c r="D203" i="2"/>
  <c r="D188" i="2"/>
  <c r="D210" i="2"/>
  <c r="D182" i="2"/>
  <c r="D171" i="2"/>
  <c r="D257" i="2"/>
  <c r="D260" i="2"/>
  <c r="D292" i="2"/>
  <c r="D275" i="2"/>
  <c r="D380" i="2"/>
  <c r="D120" i="2"/>
  <c r="D96" i="2"/>
  <c r="D119" i="2"/>
  <c r="D135" i="2"/>
  <c r="D136" i="2"/>
  <c r="D100" i="2"/>
  <c r="D287" i="2"/>
  <c r="D313" i="2"/>
  <c r="D270" i="2"/>
  <c r="D357" i="2"/>
  <c r="D303" i="2"/>
  <c r="D288" i="2"/>
  <c r="D268" i="2"/>
  <c r="D320" i="2"/>
  <c r="D282" i="2"/>
  <c r="D363" i="2"/>
  <c r="D258" i="2"/>
  <c r="D346" i="2"/>
  <c r="D269" i="2"/>
  <c r="D307" i="2"/>
  <c r="D356" i="2"/>
  <c r="D359" i="2"/>
  <c r="D290" i="2"/>
  <c r="D265" i="2"/>
  <c r="D336" i="2"/>
  <c r="D361" i="2"/>
  <c r="D322" i="2"/>
  <c r="D369" i="2"/>
  <c r="D370" i="2"/>
  <c r="D388" i="2"/>
  <c r="D19" i="2"/>
  <c r="D36" i="2"/>
  <c r="D138" i="2"/>
  <c r="D139" i="2"/>
  <c r="D140" i="2"/>
  <c r="D221" i="2"/>
  <c r="D200" i="2"/>
  <c r="D228" i="2"/>
  <c r="D227" i="2"/>
  <c r="D360" i="2"/>
  <c r="D284" i="2"/>
  <c r="D351" i="2"/>
  <c r="D349" i="2"/>
  <c r="D30" i="2"/>
  <c r="D66" i="2"/>
  <c r="D29" i="2"/>
  <c r="D2" i="2"/>
  <c r="D141" i="2"/>
  <c r="D142" i="2"/>
  <c r="D165" i="2"/>
  <c r="D174" i="2"/>
  <c r="D204" i="2"/>
  <c r="D222" i="2"/>
  <c r="D202" i="2"/>
  <c r="D196" i="2"/>
  <c r="D224" i="2"/>
  <c r="D242" i="2"/>
  <c r="D240" i="2"/>
  <c r="D243" i="2"/>
  <c r="D286" i="2"/>
  <c r="D337" i="2"/>
  <c r="D289" i="2"/>
  <c r="D308" i="2"/>
  <c r="D327" i="2"/>
  <c r="D300" i="2"/>
  <c r="D264" i="2"/>
  <c r="D263" i="2"/>
  <c r="D266" i="2"/>
  <c r="D335" i="2"/>
  <c r="D342" i="2"/>
  <c r="D298" i="2"/>
  <c r="D274" i="2"/>
  <c r="D267" i="2"/>
  <c r="D259" i="2"/>
  <c r="D272" i="2"/>
  <c r="D328" i="2"/>
  <c r="D365" i="2"/>
  <c r="D330" i="2"/>
  <c r="D319" i="2"/>
  <c r="D262" i="2"/>
  <c r="D273" i="2"/>
  <c r="D333" i="2"/>
  <c r="D372" i="2"/>
  <c r="D376" i="2"/>
  <c r="D377" i="2"/>
  <c r="D373" i="2"/>
  <c r="D374" i="2"/>
  <c r="D53" i="2"/>
  <c r="D49" i="2"/>
  <c r="D123" i="2"/>
  <c r="D143" i="2"/>
  <c r="D199" i="2"/>
  <c r="D366" i="2"/>
  <c r="D58" i="2"/>
  <c r="D64" i="2"/>
  <c r="D70" i="2"/>
  <c r="D62" i="2"/>
  <c r="D13" i="2"/>
  <c r="D77" i="2"/>
  <c r="D87" i="2"/>
  <c r="D89" i="2"/>
  <c r="D110" i="2"/>
  <c r="D144" i="2"/>
  <c r="D194" i="2"/>
  <c r="D180" i="2"/>
  <c r="D187" i="2"/>
  <c r="D252" i="2"/>
  <c r="D238" i="2"/>
  <c r="D364" i="2"/>
  <c r="D302" i="2"/>
  <c r="D255" i="2"/>
  <c r="D25" i="2"/>
  <c r="D61" i="2"/>
  <c r="D117" i="2"/>
  <c r="D98" i="2"/>
  <c r="D112" i="2"/>
  <c r="D190" i="2"/>
  <c r="D338" i="2"/>
  <c r="D23" i="2"/>
  <c r="D65" i="2"/>
  <c r="D21" i="2"/>
  <c r="D34" i="2"/>
  <c r="D20" i="2"/>
  <c r="D67" i="2"/>
  <c r="D3" i="2"/>
  <c r="D111" i="2"/>
  <c r="D145" i="2"/>
  <c r="D118" i="2"/>
  <c r="D115" i="2"/>
  <c r="D146" i="2"/>
  <c r="D125" i="2"/>
  <c r="D106" i="2"/>
  <c r="D102" i="2"/>
  <c r="D147" i="2"/>
  <c r="D161" i="2"/>
  <c r="D230" i="2"/>
  <c r="D226" i="2"/>
  <c r="D246" i="2"/>
  <c r="D304" i="2"/>
  <c r="D294" i="2"/>
  <c r="D28" i="2"/>
  <c r="D22" i="2"/>
  <c r="D16" i="2"/>
  <c r="D40" i="2"/>
  <c r="D47" i="2"/>
  <c r="D99" i="2"/>
  <c r="D178" i="2"/>
  <c r="D237" i="2"/>
  <c r="D281" i="2"/>
  <c r="D261" i="2"/>
  <c r="D350" i="2"/>
  <c r="D332" i="2"/>
  <c r="D345" i="2"/>
  <c r="D326" i="2"/>
  <c r="D331" i="2"/>
  <c r="D280" i="2"/>
  <c r="D354" i="2"/>
  <c r="D382" i="2"/>
  <c r="D32" i="2"/>
  <c r="D33" i="2"/>
  <c r="D109" i="2"/>
  <c r="D126" i="2"/>
  <c r="D127" i="2"/>
  <c r="D148" i="2"/>
  <c r="D316" i="2"/>
  <c r="D18" i="2"/>
  <c r="D37" i="2"/>
  <c r="D74" i="2"/>
  <c r="D84" i="2"/>
  <c r="D86" i="2"/>
  <c r="D104" i="2"/>
  <c r="D149" i="2"/>
  <c r="D150" i="2"/>
  <c r="D151" i="2"/>
  <c r="D105" i="2"/>
  <c r="D152" i="2"/>
  <c r="D166" i="2"/>
  <c r="D163" i="2"/>
  <c r="D162" i="2"/>
  <c r="D157" i="2"/>
  <c r="D164" i="2"/>
  <c r="D211" i="2"/>
  <c r="D177" i="2"/>
  <c r="D193" i="2"/>
  <c r="D201" i="2"/>
  <c r="D216" i="2"/>
  <c r="D192" i="2"/>
  <c r="D176" i="2"/>
  <c r="D173" i="2"/>
  <c r="D181" i="2"/>
  <c r="D185" i="2"/>
  <c r="D205" i="2"/>
  <c r="D250" i="2"/>
  <c r="D249" i="2"/>
  <c r="D278" i="2"/>
  <c r="D347" i="2"/>
  <c r="D321" i="2"/>
  <c r="D271" i="2"/>
  <c r="D283" i="2"/>
  <c r="D339" i="2"/>
  <c r="D301" i="2"/>
  <c r="D383" i="2"/>
  <c r="D381" i="2"/>
  <c r="D375" i="2"/>
  <c r="D41" i="2"/>
  <c r="D38" i="2"/>
  <c r="D97" i="2"/>
  <c r="D153" i="2"/>
  <c r="D154" i="2"/>
  <c r="D159" i="2"/>
  <c r="D160" i="2"/>
  <c r="D244" i="2"/>
  <c r="D241" i="2"/>
  <c r="D385" i="2"/>
  <c r="D55" i="2"/>
  <c r="A2" i="5" a="1"/>
  <c r="A2" i="5" l="1"/>
  <c r="C114" i="5"/>
  <c r="D114" i="5" s="1"/>
  <c r="A4" i="7" a="1"/>
  <c r="A4" i="7" s="1"/>
  <c r="C53" i="5"/>
  <c r="B4" i="12" a="1"/>
  <c r="B4" i="12" s="1"/>
  <c r="A137" i="9" l="1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40" i="9"/>
  <c r="C140" i="9"/>
  <c r="B139" i="9"/>
  <c r="C139" i="9"/>
  <c r="B143" i="9"/>
  <c r="C143" i="9"/>
  <c r="C141" i="9"/>
  <c r="B141" i="9"/>
  <c r="B137" i="9"/>
  <c r="C137" i="9"/>
  <c r="K3" i="9" l="1"/>
  <c r="J3" i="9"/>
  <c r="N328" i="9"/>
  <c r="N346" i="9"/>
  <c r="M358" i="9"/>
  <c r="M348" i="9"/>
  <c r="M343" i="9"/>
  <c r="N324" i="9"/>
  <c r="N385" i="9"/>
  <c r="N355" i="9"/>
  <c r="N391" i="9"/>
  <c r="N338" i="9"/>
  <c r="M370" i="9"/>
  <c r="M323" i="9"/>
  <c r="N349" i="9"/>
  <c r="M360" i="9"/>
  <c r="M334" i="9"/>
  <c r="N358" i="9"/>
  <c r="M388" i="9"/>
  <c r="N370" i="9"/>
  <c r="M361" i="9"/>
  <c r="N380" i="9"/>
  <c r="N359" i="9"/>
  <c r="N368" i="9"/>
  <c r="N352" i="9"/>
  <c r="M383" i="9"/>
  <c r="N330" i="9"/>
  <c r="N371" i="9"/>
  <c r="M337" i="9"/>
  <c r="N345" i="9"/>
  <c r="N348" i="9"/>
  <c r="N373" i="9"/>
  <c r="N337" i="9"/>
  <c r="N397" i="9"/>
  <c r="M380" i="9"/>
  <c r="N378" i="9"/>
  <c r="N375" i="9"/>
  <c r="M359" i="9"/>
  <c r="N396" i="9"/>
  <c r="N366" i="9"/>
  <c r="N374" i="9"/>
  <c r="M346" i="9"/>
  <c r="M385" i="9"/>
  <c r="N344" i="9"/>
  <c r="N388" i="9"/>
  <c r="N372" i="9"/>
  <c r="N351" i="9"/>
  <c r="N333" i="9"/>
  <c r="M333" i="9"/>
  <c r="N350" i="9"/>
  <c r="N387" i="9"/>
  <c r="N327" i="9"/>
  <c r="M393" i="9"/>
  <c r="M366" i="9"/>
  <c r="M355" i="9"/>
  <c r="M354" i="9"/>
  <c r="N394" i="9"/>
  <c r="N395" i="9"/>
  <c r="N386" i="9"/>
  <c r="M341" i="9"/>
  <c r="M344" i="9"/>
  <c r="M345" i="9"/>
  <c r="M338" i="9"/>
  <c r="M371" i="9"/>
  <c r="N347" i="9"/>
  <c r="M332" i="9"/>
  <c r="M339" i="9"/>
  <c r="N361" i="9"/>
  <c r="M392" i="9"/>
  <c r="M325" i="9"/>
  <c r="N365" i="9"/>
  <c r="M328" i="9"/>
  <c r="M378" i="9"/>
  <c r="N356" i="9"/>
  <c r="M375" i="9"/>
  <c r="M367" i="9"/>
  <c r="N363" i="9"/>
  <c r="N334" i="9"/>
  <c r="M340" i="9"/>
  <c r="N342" i="9"/>
  <c r="N379" i="9"/>
  <c r="N389" i="9"/>
  <c r="M356" i="9"/>
  <c r="N332" i="9"/>
  <c r="M376" i="9"/>
  <c r="M382" i="9"/>
  <c r="M357" i="9"/>
  <c r="M387" i="9"/>
  <c r="M350" i="9"/>
  <c r="N377" i="9"/>
  <c r="N390" i="9"/>
  <c r="M353" i="9"/>
  <c r="N384" i="9"/>
  <c r="N325" i="9"/>
  <c r="N364" i="9"/>
  <c r="M335" i="9"/>
  <c r="N393" i="9"/>
  <c r="M396" i="9"/>
  <c r="M351" i="9"/>
  <c r="M331" i="9"/>
  <c r="M391" i="9"/>
  <c r="N383" i="9"/>
  <c r="M384" i="9"/>
  <c r="N343" i="9"/>
  <c r="M330" i="9"/>
  <c r="N354" i="9"/>
  <c r="M362" i="9"/>
  <c r="N360" i="9"/>
  <c r="M379" i="9"/>
  <c r="M369" i="9"/>
  <c r="M352" i="9"/>
  <c r="N376" i="9"/>
  <c r="N367" i="9"/>
  <c r="N323" i="9"/>
  <c r="M363" i="9"/>
  <c r="N369" i="9"/>
  <c r="M377" i="9"/>
  <c r="M394" i="9"/>
  <c r="M374" i="9"/>
  <c r="M326" i="9"/>
  <c r="N392" i="9"/>
  <c r="M342" i="9"/>
  <c r="N382" i="9"/>
  <c r="M395" i="9"/>
  <c r="M364" i="9"/>
  <c r="M390" i="9"/>
  <c r="N381" i="9"/>
  <c r="N339" i="9"/>
  <c r="M349" i="9"/>
  <c r="N340" i="9"/>
  <c r="M373" i="9"/>
  <c r="M336" i="9"/>
  <c r="N353" i="9"/>
  <c r="N336" i="9"/>
  <c r="M324" i="9"/>
  <c r="N362" i="9"/>
  <c r="N326" i="9"/>
  <c r="M329" i="9"/>
  <c r="N331" i="9"/>
  <c r="M386" i="9"/>
  <c r="M327" i="9"/>
  <c r="N357" i="9"/>
  <c r="N335" i="9"/>
  <c r="N341" i="9"/>
  <c r="M389" i="9"/>
  <c r="M365" i="9"/>
  <c r="M381" i="9"/>
  <c r="M368" i="9"/>
  <c r="M347" i="9"/>
  <c r="M372" i="9"/>
  <c r="N329" i="9"/>
  <c r="M397" i="9"/>
  <c r="D13" i="9" l="1" a="1"/>
  <c r="D13" i="9" s="1"/>
  <c r="D19" i="9" a="1"/>
  <c r="D19" i="9" s="1"/>
  <c r="D50" i="9" a="1"/>
  <c r="D50" i="9" s="1"/>
  <c r="D15" i="9" a="1"/>
  <c r="D15" i="9" s="1"/>
  <c r="D44" i="9" a="1"/>
  <c r="D44" i="9" s="1"/>
  <c r="D14" i="9" a="1"/>
  <c r="D14" i="9" s="1"/>
  <c r="D38" i="9" a="1"/>
  <c r="D38" i="9" s="1"/>
  <c r="D51" i="9" a="1"/>
  <c r="D51" i="9" s="1"/>
  <c r="D53" i="9" a="1"/>
  <c r="D53" i="9" s="1"/>
  <c r="D20" i="9" a="1"/>
  <c r="D20" i="9" s="1"/>
  <c r="D45" i="9" a="1"/>
  <c r="D45" i="9" s="1"/>
  <c r="D26" i="9" a="1"/>
  <c r="D26" i="9" s="1"/>
  <c r="D24" i="9" a="1"/>
  <c r="D24" i="9" s="1"/>
  <c r="D39" i="9" a="1"/>
  <c r="D39" i="9" s="1"/>
  <c r="D33" i="9" a="1"/>
  <c r="D33" i="9" s="1"/>
  <c r="D52" i="9" a="1"/>
  <c r="D52" i="9" s="1"/>
  <c r="D31" i="9" a="1"/>
  <c r="D31" i="9" s="1"/>
  <c r="D29" i="9" a="1"/>
  <c r="D29" i="9" s="1"/>
  <c r="D25" i="9" a="1"/>
  <c r="D25" i="9" s="1"/>
  <c r="D46" i="9" a="1"/>
  <c r="D46" i="9" s="1"/>
  <c r="D40" i="9" a="1"/>
  <c r="D40" i="9" s="1"/>
  <c r="D34" i="9" a="1"/>
  <c r="D34" i="9" s="1"/>
  <c r="D47" i="9" a="1"/>
  <c r="D47" i="9" s="1"/>
  <c r="D27" i="9" a="1"/>
  <c r="D27" i="9" s="1"/>
  <c r="D16" i="9" a="1"/>
  <c r="D16" i="9" s="1"/>
  <c r="D41" i="9" a="1"/>
  <c r="D41" i="9" s="1"/>
  <c r="D35" i="9" a="1"/>
  <c r="D35" i="9" s="1"/>
  <c r="D54" i="9" a="1"/>
  <c r="D54" i="9" s="1"/>
  <c r="D12" i="9" a="1"/>
  <c r="D12" i="9" s="1"/>
  <c r="D32" i="9" a="1"/>
  <c r="D32" i="9" s="1"/>
  <c r="D17" i="9" a="1"/>
  <c r="D17" i="9" s="1"/>
  <c r="D48" i="9" a="1"/>
  <c r="D48" i="9" s="1"/>
  <c r="D18" i="9" a="1"/>
  <c r="D18" i="9" s="1"/>
  <c r="D136" i="9" a="1"/>
  <c r="D136" i="9" s="1"/>
  <c r="D42" i="9" a="1"/>
  <c r="D42" i="9" s="1"/>
  <c r="D55" i="9" a="1"/>
  <c r="D55" i="9" s="1"/>
  <c r="D22" i="9" a="1"/>
  <c r="D22" i="9" s="1"/>
  <c r="D43" i="9" a="1"/>
  <c r="D43" i="9" s="1"/>
  <c r="D21" i="9" a="1"/>
  <c r="D21" i="9" s="1"/>
  <c r="D37" i="9" a="1"/>
  <c r="D37" i="9" s="1"/>
  <c r="D56" i="9" a="1"/>
  <c r="D56" i="9" s="1"/>
  <c r="D30" i="9" a="1"/>
  <c r="D30" i="9" s="1"/>
  <c r="D36" i="9" a="1"/>
  <c r="D36" i="9" s="1"/>
  <c r="D49" i="9" a="1"/>
  <c r="D49" i="9" s="1"/>
  <c r="D28" i="9" a="1"/>
  <c r="D28" i="9" s="1"/>
  <c r="D23" i="9" a="1"/>
  <c r="D23" i="9" s="1"/>
  <c r="E28" i="9" a="1"/>
  <c r="E28" i="9" s="1"/>
  <c r="E21" i="9" a="1"/>
  <c r="E21" i="9" s="1"/>
  <c r="E23" i="9" a="1"/>
  <c r="E23" i="9" s="1"/>
  <c r="E56" i="9" a="1"/>
  <c r="E56" i="9" s="1"/>
  <c r="E19" i="9" a="1"/>
  <c r="E19" i="9" s="1"/>
  <c r="E37" i="9" a="1"/>
  <c r="E37" i="9" s="1"/>
  <c r="E50" i="9" a="1"/>
  <c r="E50" i="9" s="1"/>
  <c r="E13" i="9" a="1"/>
  <c r="E13" i="9" s="1"/>
  <c r="E44" i="9" a="1"/>
  <c r="E44" i="9" s="1"/>
  <c r="E15" i="9" a="1"/>
  <c r="E15" i="9" s="1"/>
  <c r="E38" i="9" a="1"/>
  <c r="E38" i="9" s="1"/>
  <c r="E51" i="9" a="1"/>
  <c r="E51" i="9" s="1"/>
  <c r="E14" i="9" a="1"/>
  <c r="E14" i="9" s="1"/>
  <c r="E20" i="9" a="1"/>
  <c r="E20" i="9" s="1"/>
  <c r="E26" i="9" a="1"/>
  <c r="E26" i="9" s="1"/>
  <c r="E24" i="9" a="1"/>
  <c r="E24" i="9" s="1"/>
  <c r="E39" i="9" a="1"/>
  <c r="E39" i="9" s="1"/>
  <c r="E45" i="9" a="1"/>
  <c r="E45" i="9" s="1"/>
  <c r="E46" i="9" a="1"/>
  <c r="E46" i="9" s="1"/>
  <c r="E52" i="9" a="1"/>
  <c r="E52" i="9" s="1"/>
  <c r="E29" i="9" a="1"/>
  <c r="E29" i="9" s="1"/>
  <c r="E25" i="9" a="1"/>
  <c r="E25" i="9" s="1"/>
  <c r="E33" i="9" a="1"/>
  <c r="E33" i="9" s="1"/>
  <c r="E31" i="9" a="1"/>
  <c r="E31" i="9" s="1"/>
  <c r="E40" i="9" a="1"/>
  <c r="E40" i="9" s="1"/>
  <c r="E34" i="9" a="1"/>
  <c r="E34" i="9" s="1"/>
  <c r="E47" i="9" a="1"/>
  <c r="E47" i="9" s="1"/>
  <c r="E53" i="9" a="1"/>
  <c r="E53" i="9" s="1"/>
  <c r="E27" i="9" a="1"/>
  <c r="E27" i="9" s="1"/>
  <c r="E16" i="9" a="1"/>
  <c r="E16" i="9" s="1"/>
  <c r="E35" i="9" a="1"/>
  <c r="E35" i="9" s="1"/>
  <c r="E41" i="9" a="1"/>
  <c r="E41" i="9" s="1"/>
  <c r="E54" i="9" a="1"/>
  <c r="E54" i="9" s="1"/>
  <c r="E22" i="9" a="1"/>
  <c r="E22" i="9" s="1"/>
  <c r="E18" i="9" a="1"/>
  <c r="E18" i="9" s="1"/>
  <c r="E49" i="9" a="1"/>
  <c r="E49" i="9" s="1"/>
  <c r="E12" i="9" a="1"/>
  <c r="E12" i="9" s="1"/>
  <c r="E48" i="9" a="1"/>
  <c r="E48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30" i="9" a="1"/>
  <c r="E30" i="9" s="1"/>
  <c r="E36" i="9" a="1"/>
  <c r="E36" i="9" s="1"/>
  <c r="E43" i="9" a="1"/>
  <c r="E4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3" i="5" l="1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2" i="5" a="1"/>
  <c r="G102" i="5" s="1"/>
  <c r="H102" i="5" a="1"/>
  <c r="H102" i="5" s="1"/>
  <c r="I102" i="5" a="1"/>
  <c r="I102" i="5" s="1"/>
  <c r="G103" i="5" a="1"/>
  <c r="G103" i="5" s="1"/>
  <c r="H103" i="5" a="1"/>
  <c r="H103" i="5" s="1"/>
  <c r="G101" i="5" a="1"/>
  <c r="G101" i="5" s="1"/>
  <c r="H101" i="5" a="1"/>
  <c r="H101" i="5" s="1"/>
  <c r="I101" i="5" a="1"/>
  <c r="I101" i="5" s="1"/>
  <c r="H106" i="5" a="1"/>
  <c r="H106" i="5" s="1"/>
  <c r="I106" i="5" a="1"/>
  <c r="I106" i="5" s="1"/>
  <c r="G106" i="5" a="1"/>
  <c r="G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A50" i="11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H107" i="5" a="1"/>
  <c r="H107" i="5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B6" i="11"/>
  <c r="N239" i="9"/>
  <c r="M18" i="9"/>
  <c r="N152" i="9"/>
  <c r="N36" i="9"/>
  <c r="M150" i="9"/>
  <c r="M294" i="9"/>
  <c r="N115" i="9"/>
  <c r="N94" i="9"/>
  <c r="N132" i="9"/>
  <c r="M93" i="9"/>
  <c r="M215" i="9"/>
  <c r="N82" i="9"/>
  <c r="N99" i="9"/>
  <c r="M292" i="9"/>
  <c r="M95" i="9"/>
  <c r="N245" i="9"/>
  <c r="N25" i="9"/>
  <c r="N122" i="9"/>
  <c r="N231" i="9"/>
  <c r="M133" i="9"/>
  <c r="N183" i="9"/>
  <c r="N139" i="9"/>
  <c r="M319" i="9"/>
  <c r="M146" i="9"/>
  <c r="N177" i="9"/>
  <c r="M308" i="9"/>
  <c r="N221" i="9"/>
  <c r="N288" i="9"/>
  <c r="M192" i="9"/>
  <c r="M269" i="9"/>
  <c r="M72" i="9"/>
  <c r="N313" i="9"/>
  <c r="N106" i="9"/>
  <c r="N267" i="9"/>
  <c r="N28" i="9"/>
  <c r="N225" i="9"/>
  <c r="M170" i="9"/>
  <c r="M299" i="9"/>
  <c r="N266" i="9"/>
  <c r="N297" i="9"/>
  <c r="M155" i="9"/>
  <c r="N54" i="9"/>
  <c r="M290" i="9"/>
  <c r="N111" i="9"/>
  <c r="M69" i="9"/>
  <c r="M193" i="9"/>
  <c r="N174" i="9"/>
  <c r="M231" i="9"/>
  <c r="N70" i="9"/>
  <c r="M322" i="9"/>
  <c r="N145" i="9"/>
  <c r="N210" i="9"/>
  <c r="N146" i="9"/>
  <c r="M24" i="9"/>
  <c r="M122" i="9"/>
  <c r="M68" i="9"/>
  <c r="M179" i="9"/>
  <c r="N24" i="9"/>
  <c r="M116" i="9"/>
  <c r="N30" i="9"/>
  <c r="N321" i="9"/>
  <c r="N169" i="9"/>
  <c r="N238" i="9"/>
  <c r="M37" i="9"/>
  <c r="N219" i="9"/>
  <c r="N246" i="9"/>
  <c r="M91" i="9"/>
  <c r="M31" i="9"/>
  <c r="N167" i="9"/>
  <c r="M22" i="9"/>
  <c r="N165" i="9"/>
  <c r="N149" i="9"/>
  <c r="N126" i="9"/>
  <c r="N150" i="9"/>
  <c r="M260" i="9"/>
  <c r="M203" i="9"/>
  <c r="M162" i="9"/>
  <c r="N285" i="9"/>
  <c r="N107" i="9"/>
  <c r="N156" i="9"/>
  <c r="M187" i="9"/>
  <c r="M89" i="9"/>
  <c r="M320" i="9"/>
  <c r="M46" i="9"/>
  <c r="N45" i="9"/>
  <c r="N188" i="9"/>
  <c r="N26" i="9"/>
  <c r="M201" i="9"/>
  <c r="N96" i="9"/>
  <c r="M107" i="9"/>
  <c r="M236" i="9"/>
  <c r="N178" i="9"/>
  <c r="N175" i="9"/>
  <c r="M66" i="9"/>
  <c r="N83" i="9"/>
  <c r="N265" i="9"/>
  <c r="M256" i="9"/>
  <c r="M262" i="9"/>
  <c r="M152" i="9"/>
  <c r="N136" i="9"/>
  <c r="N270" i="9"/>
  <c r="N197" i="9"/>
  <c r="N129" i="9"/>
  <c r="M274" i="9"/>
  <c r="N213" i="9"/>
  <c r="N190" i="9"/>
  <c r="M124" i="9"/>
  <c r="N269" i="9"/>
  <c r="M254" i="9"/>
  <c r="N236" i="9"/>
  <c r="M283" i="9"/>
  <c r="M45" i="9"/>
  <c r="N46" i="9"/>
  <c r="N216" i="9"/>
  <c r="N251" i="9"/>
  <c r="M219" i="9"/>
  <c r="M74" i="9"/>
  <c r="N66" i="9"/>
  <c r="N117" i="9"/>
  <c r="N62" i="9"/>
  <c r="M137" i="9"/>
  <c r="M306" i="9"/>
  <c r="N137" i="9"/>
  <c r="N133" i="9"/>
  <c r="M307" i="9"/>
  <c r="M52" i="9"/>
  <c r="M264" i="9"/>
  <c r="N38" i="9"/>
  <c r="M261" i="9"/>
  <c r="M227" i="9"/>
  <c r="N232" i="9"/>
  <c r="N205" i="9"/>
  <c r="M217" i="9"/>
  <c r="N125" i="9"/>
  <c r="M212" i="9"/>
  <c r="N97" i="9"/>
  <c r="M181" i="9"/>
  <c r="M76" i="9"/>
  <c r="M315" i="9"/>
  <c r="M303" i="9"/>
  <c r="M222" i="9"/>
  <c r="N318" i="9"/>
  <c r="M112" i="9"/>
  <c r="N21" i="9"/>
  <c r="M28" i="9"/>
  <c r="N235" i="9"/>
  <c r="M259" i="9"/>
  <c r="N95" i="9"/>
  <c r="N195" i="9"/>
  <c r="N228" i="9"/>
  <c r="N127" i="9"/>
  <c r="M223" i="9"/>
  <c r="N263" i="9"/>
  <c r="N300" i="9"/>
  <c r="N247" i="9"/>
  <c r="M249" i="9"/>
  <c r="M253" i="9"/>
  <c r="M298" i="9"/>
  <c r="N290" i="9"/>
  <c r="N160" i="9"/>
  <c r="M267" i="9"/>
  <c r="M90" i="9"/>
  <c r="N255" i="9"/>
  <c r="N224" i="9"/>
  <c r="M199" i="9"/>
  <c r="M17" i="9"/>
  <c r="M246" i="9"/>
  <c r="N72" i="9"/>
  <c r="N305" i="9"/>
  <c r="M115" i="9"/>
  <c r="M94" i="9"/>
  <c r="M240" i="9"/>
  <c r="M39" i="9"/>
  <c r="M285" i="9"/>
  <c r="M216" i="9"/>
  <c r="N315" i="9"/>
  <c r="N207" i="9"/>
  <c r="N196" i="9"/>
  <c r="M20" i="9"/>
  <c r="N151" i="9"/>
  <c r="M310" i="9"/>
  <c r="M49" i="9"/>
  <c r="M164" i="9"/>
  <c r="N237" i="9"/>
  <c r="M168" i="9"/>
  <c r="N102" i="9"/>
  <c r="M200" i="9"/>
  <c r="M244" i="9"/>
  <c r="M317" i="9"/>
  <c r="N289" i="9"/>
  <c r="N306" i="9"/>
  <c r="N73" i="9"/>
  <c r="N202" i="9"/>
  <c r="M184" i="9"/>
  <c r="M14" i="9"/>
  <c r="N120" i="9"/>
  <c r="N249" i="9"/>
  <c r="N35" i="9"/>
  <c r="N101" i="9"/>
  <c r="N112" i="9"/>
  <c r="N311" i="9"/>
  <c r="M154" i="9"/>
  <c r="M103" i="9"/>
  <c r="N87" i="9"/>
  <c r="M64" i="9"/>
  <c r="M282" i="9"/>
  <c r="N131" i="9"/>
  <c r="N252" i="9"/>
  <c r="N257" i="9"/>
  <c r="N301" i="9"/>
  <c r="M79" i="9"/>
  <c r="N279" i="9"/>
  <c r="M175" i="9"/>
  <c r="N316" i="9"/>
  <c r="N277" i="9"/>
  <c r="M55" i="9"/>
  <c r="M82" i="9"/>
  <c r="N260" i="9"/>
  <c r="M263" i="9"/>
  <c r="N134" i="9"/>
  <c r="M12" i="9"/>
  <c r="N273" i="9"/>
  <c r="N176" i="9"/>
  <c r="M125" i="9"/>
  <c r="M248" i="9"/>
  <c r="N51" i="9"/>
  <c r="M232" i="9"/>
  <c r="N147" i="9"/>
  <c r="N13" i="9"/>
  <c r="N185" i="9"/>
  <c r="N227" i="9"/>
  <c r="N187" i="9"/>
  <c r="M288" i="9"/>
  <c r="M84" i="9"/>
  <c r="M41" i="9"/>
  <c r="N118" i="9"/>
  <c r="N15" i="9"/>
  <c r="M83" i="9"/>
  <c r="N119" i="9"/>
  <c r="N208" i="9"/>
  <c r="M135" i="9"/>
  <c r="N44" i="9"/>
  <c r="M138" i="9"/>
  <c r="M321" i="9"/>
  <c r="M228" i="9"/>
  <c r="N229" i="9"/>
  <c r="M250" i="9"/>
  <c r="N223" i="9"/>
  <c r="N292" i="9"/>
  <c r="N295" i="9"/>
  <c r="M145" i="9"/>
  <c r="M234" i="9"/>
  <c r="M257" i="9"/>
  <c r="N52" i="9"/>
  <c r="M35" i="9"/>
  <c r="N322" i="9"/>
  <c r="N319" i="9"/>
  <c r="N173" i="9"/>
  <c r="M161" i="9"/>
  <c r="M280" i="9"/>
  <c r="N250" i="9"/>
  <c r="N79" i="9"/>
  <c r="N286" i="9"/>
  <c r="M278" i="9"/>
  <c r="M197" i="9"/>
  <c r="M235" i="9"/>
  <c r="M190" i="9"/>
  <c r="N135" i="9"/>
  <c r="N304" i="9"/>
  <c r="M165" i="9"/>
  <c r="N81" i="9"/>
  <c r="M211" i="9"/>
  <c r="N12" i="9"/>
  <c r="N114" i="9"/>
  <c r="N204" i="9"/>
  <c r="M183" i="9"/>
  <c r="M134" i="9"/>
  <c r="N22" i="9"/>
  <c r="M171" i="9"/>
  <c r="M108" i="9"/>
  <c r="M313" i="9"/>
  <c r="N155" i="9"/>
  <c r="N116" i="9"/>
  <c r="M121" i="9"/>
  <c r="N215" i="9"/>
  <c r="N31" i="9"/>
  <c r="M242" i="9"/>
  <c r="M169" i="9"/>
  <c r="N284" i="9"/>
  <c r="N182" i="9"/>
  <c r="N76" i="9"/>
  <c r="M73" i="9"/>
  <c r="M53" i="9"/>
  <c r="M214" i="9"/>
  <c r="M229" i="9"/>
  <c r="M177" i="9"/>
  <c r="N65" i="9"/>
  <c r="N276" i="9"/>
  <c r="N307" i="9"/>
  <c r="N16" i="9"/>
  <c r="M291" i="9"/>
  <c r="N220" i="9"/>
  <c r="M270" i="9"/>
  <c r="N312" i="9"/>
  <c r="N148" i="9"/>
  <c r="M312" i="9"/>
  <c r="M65" i="9"/>
  <c r="N104" i="9"/>
  <c r="N108" i="9"/>
  <c r="N74" i="9"/>
  <c r="M111" i="9"/>
  <c r="N63" i="9"/>
  <c r="N283" i="9"/>
  <c r="N48" i="9"/>
  <c r="N78" i="9"/>
  <c r="N130" i="9"/>
  <c r="N214" i="9"/>
  <c r="M297" i="9"/>
  <c r="N140" i="9"/>
  <c r="N201" i="9"/>
  <c r="N181" i="9"/>
  <c r="M16" i="9"/>
  <c r="N158" i="9"/>
  <c r="N75" i="9"/>
  <c r="N71" i="9"/>
  <c r="M80" i="9"/>
  <c r="M71" i="9"/>
  <c r="M141" i="9"/>
  <c r="M295" i="9"/>
  <c r="M194" i="9"/>
  <c r="N199" i="9"/>
  <c r="N42" i="9"/>
  <c r="N100" i="9"/>
  <c r="N61" i="9"/>
  <c r="N218" i="9"/>
  <c r="N144" i="9"/>
  <c r="M206" i="9"/>
  <c r="N275" i="9"/>
  <c r="N258" i="9"/>
  <c r="N19" i="9"/>
  <c r="M114" i="9"/>
  <c r="N320" i="9"/>
  <c r="M56" i="9"/>
  <c r="M305" i="9"/>
  <c r="M304" i="9"/>
  <c r="M113" i="9"/>
  <c r="M88" i="9"/>
  <c r="M245" i="9"/>
  <c r="N163" i="9"/>
  <c r="N164" i="9"/>
  <c r="M159" i="9"/>
  <c r="N296" i="9"/>
  <c r="M23" i="9"/>
  <c r="M296" i="9"/>
  <c r="M210" i="9"/>
  <c r="M281" i="9"/>
  <c r="N191" i="9"/>
  <c r="N37" i="9"/>
  <c r="M63" i="9"/>
  <c r="M151" i="9"/>
  <c r="N172" i="9"/>
  <c r="N103" i="9"/>
  <c r="N98" i="9"/>
  <c r="N161" i="9"/>
  <c r="M318" i="9"/>
  <c r="M213" i="9"/>
  <c r="M140" i="9"/>
  <c r="M268" i="9"/>
  <c r="M33" i="9"/>
  <c r="N153" i="9"/>
  <c r="N222" i="9"/>
  <c r="N113" i="9"/>
  <c r="N184" i="9"/>
  <c r="M98" i="9"/>
  <c r="N212" i="9"/>
  <c r="M57" i="9"/>
  <c r="M85" i="9"/>
  <c r="M26" i="9"/>
  <c r="M77" i="9"/>
  <c r="N57" i="9"/>
  <c r="M279" i="9"/>
  <c r="M174" i="9"/>
  <c r="M147" i="9"/>
  <c r="M284" i="9"/>
  <c r="N27" i="9"/>
  <c r="M176" i="9"/>
  <c r="N248" i="9"/>
  <c r="N309" i="9"/>
  <c r="N281" i="9"/>
  <c r="M13" i="9"/>
  <c r="M105" i="9"/>
  <c r="M225" i="9"/>
  <c r="M166" i="9"/>
  <c r="M78" i="9"/>
  <c r="N142" i="9"/>
  <c r="M258" i="9"/>
  <c r="M311" i="9"/>
  <c r="N272" i="9"/>
  <c r="N268" i="9"/>
  <c r="N20" i="9"/>
  <c r="M218" i="9"/>
  <c r="N303" i="9"/>
  <c r="M36" i="9"/>
  <c r="M241" i="9"/>
  <c r="M158" i="9"/>
  <c r="N88" i="9"/>
  <c r="N171" i="9"/>
  <c r="M142" i="9"/>
  <c r="N23" i="9"/>
  <c r="M209" i="9"/>
  <c r="M106" i="9"/>
  <c r="M301" i="9"/>
  <c r="N18" i="9"/>
  <c r="M102" i="9"/>
  <c r="N168" i="9"/>
  <c r="N194" i="9"/>
  <c r="N69" i="9"/>
  <c r="M110" i="9"/>
  <c r="N294" i="9"/>
  <c r="N40" i="9"/>
  <c r="N77" i="9"/>
  <c r="M189" i="9"/>
  <c r="N193" i="9"/>
  <c r="M185" i="9"/>
  <c r="M265" i="9"/>
  <c r="M178" i="9"/>
  <c r="N243" i="9"/>
  <c r="N80" i="9"/>
  <c r="M59" i="9"/>
  <c r="M58" i="9"/>
  <c r="N179" i="9"/>
  <c r="M289" i="9"/>
  <c r="N128" i="9"/>
  <c r="N298" i="9"/>
  <c r="N32" i="9"/>
  <c r="M252" i="9"/>
  <c r="N211" i="9"/>
  <c r="M156" i="9"/>
  <c r="N198" i="9"/>
  <c r="M136" i="9"/>
  <c r="N217" i="9"/>
  <c r="N206" i="9"/>
  <c r="N157" i="9"/>
  <c r="N240" i="9"/>
  <c r="N317" i="9"/>
  <c r="M208" i="9"/>
  <c r="N34" i="9"/>
  <c r="M157" i="9"/>
  <c r="N278" i="9"/>
  <c r="M43" i="9"/>
  <c r="M143" i="9"/>
  <c r="M293" i="9"/>
  <c r="M34" i="9"/>
  <c r="M30" i="9"/>
  <c r="N60" i="9"/>
  <c r="M271" i="9"/>
  <c r="M42" i="9"/>
  <c r="M120" i="9"/>
  <c r="M128" i="9"/>
  <c r="M61" i="9"/>
  <c r="M272" i="9"/>
  <c r="M153" i="9"/>
  <c r="M182" i="9"/>
  <c r="M207" i="9"/>
  <c r="M221" i="9"/>
  <c r="M101" i="9"/>
  <c r="N43" i="9"/>
  <c r="M51" i="9"/>
  <c r="M127" i="9"/>
  <c r="M191" i="9"/>
  <c r="N109" i="9"/>
  <c r="M118" i="9"/>
  <c r="N41" i="9"/>
  <c r="N299" i="9"/>
  <c r="M202" i="9"/>
  <c r="M286" i="9"/>
  <c r="M25" i="9"/>
  <c r="N192" i="9"/>
  <c r="M126" i="9"/>
  <c r="N264" i="9"/>
  <c r="M277" i="9"/>
  <c r="N47" i="9"/>
  <c r="N53" i="9"/>
  <c r="M149" i="9"/>
  <c r="M123" i="9"/>
  <c r="M226" i="9"/>
  <c r="M38" i="9"/>
  <c r="N261" i="9"/>
  <c r="M109" i="9"/>
  <c r="N262" i="9"/>
  <c r="M198" i="9"/>
  <c r="N308" i="9"/>
  <c r="N242" i="9"/>
  <c r="M144" i="9"/>
  <c r="N162" i="9"/>
  <c r="N93" i="9"/>
  <c r="N241" i="9"/>
  <c r="M195" i="9"/>
  <c r="M15" i="9"/>
  <c r="N302" i="9"/>
  <c r="M139" i="9"/>
  <c r="N203" i="9"/>
  <c r="N200" i="9"/>
  <c r="M148" i="9"/>
  <c r="M54" i="9"/>
  <c r="M50" i="9"/>
  <c r="N271" i="9"/>
  <c r="M239" i="9"/>
  <c r="M160" i="9"/>
  <c r="N186" i="9"/>
  <c r="N17" i="9"/>
  <c r="M205" i="9"/>
  <c r="N180" i="9"/>
  <c r="N166" i="9"/>
  <c r="M276" i="9"/>
  <c r="M97" i="9"/>
  <c r="N259" i="9"/>
  <c r="M117" i="9"/>
  <c r="N67" i="9"/>
  <c r="N86" i="9"/>
  <c r="N314" i="9"/>
  <c r="N33" i="9"/>
  <c r="M75" i="9"/>
  <c r="N64" i="9"/>
  <c r="N170" i="9"/>
  <c r="N138" i="9"/>
  <c r="M70" i="9"/>
  <c r="M186" i="9"/>
  <c r="N291" i="9"/>
  <c r="N254" i="9"/>
  <c r="M233" i="9"/>
  <c r="N189" i="9"/>
  <c r="N159" i="9"/>
  <c r="M19" i="9"/>
  <c r="N233" i="9"/>
  <c r="M130" i="9"/>
  <c r="N310" i="9"/>
  <c r="M62" i="9"/>
  <c r="N141" i="9"/>
  <c r="M309" i="9"/>
  <c r="M60" i="9"/>
  <c r="N253" i="9"/>
  <c r="N92" i="9"/>
  <c r="N90" i="9"/>
  <c r="M238" i="9"/>
  <c r="N234" i="9"/>
  <c r="M220" i="9"/>
  <c r="M21" i="9"/>
  <c r="N85" i="9"/>
  <c r="M237" i="9"/>
  <c r="N14" i="9"/>
  <c r="M119" i="9"/>
  <c r="M167" i="9"/>
  <c r="N91" i="9"/>
  <c r="N110" i="9"/>
  <c r="N29" i="9"/>
  <c r="M44" i="9"/>
  <c r="M40" i="9"/>
  <c r="N124" i="9"/>
  <c r="N55" i="9"/>
  <c r="M316" i="9"/>
  <c r="N121" i="9"/>
  <c r="M173" i="9"/>
  <c r="M275" i="9"/>
  <c r="M204" i="9"/>
  <c r="N209" i="9"/>
  <c r="N293" i="9"/>
  <c r="N244" i="9"/>
  <c r="N58" i="9"/>
  <c r="M48" i="9"/>
  <c r="M300" i="9"/>
  <c r="N143" i="9"/>
  <c r="M47" i="9"/>
  <c r="N105" i="9"/>
  <c r="N226" i="9"/>
  <c r="M224" i="9"/>
  <c r="M86" i="9"/>
  <c r="M247" i="9"/>
  <c r="M104" i="9"/>
  <c r="M132" i="9"/>
  <c r="N256" i="9"/>
  <c r="N39" i="9"/>
  <c r="N282" i="9"/>
  <c r="N154" i="9"/>
  <c r="N274" i="9"/>
  <c r="M81" i="9"/>
  <c r="M188" i="9"/>
  <c r="M96" i="9"/>
  <c r="M100" i="9"/>
  <c r="M180" i="9"/>
  <c r="M131" i="9"/>
  <c r="M287" i="9"/>
  <c r="N49" i="9"/>
  <c r="M163" i="9"/>
  <c r="N50" i="9"/>
  <c r="M32" i="9"/>
  <c r="M29" i="9"/>
  <c r="M243" i="9"/>
  <c r="M87" i="9"/>
  <c r="M99" i="9"/>
  <c r="M255" i="9"/>
  <c r="N230" i="9"/>
  <c r="M251" i="9"/>
  <c r="M67" i="9"/>
  <c r="N84" i="9"/>
  <c r="M302" i="9"/>
  <c r="M273" i="9"/>
  <c r="N123" i="9"/>
  <c r="N89" i="9"/>
  <c r="M172" i="9"/>
  <c r="N56" i="9"/>
  <c r="M27" i="9"/>
  <c r="M129" i="9"/>
  <c r="M314" i="9"/>
  <c r="M230" i="9"/>
  <c r="N287" i="9"/>
  <c r="M266" i="9"/>
  <c r="N59" i="9"/>
  <c r="M196" i="9"/>
  <c r="M92" i="9"/>
  <c r="N280" i="9"/>
  <c r="N68" i="9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<sst xmlns="http://schemas.openxmlformats.org/spreadsheetml/2006/main" count="3098" uniqueCount="497">
  <si>
    <t>Student Name</t>
  </si>
  <si>
    <t>Division</t>
  </si>
  <si>
    <t>Race 1</t>
  </si>
  <si>
    <t>Race 2</t>
  </si>
  <si>
    <t>Race 3</t>
  </si>
  <si>
    <t>School</t>
  </si>
  <si>
    <t>Bant Boys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</si>
  <si>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</si>
  <si>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</si>
  <si>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</si>
  <si>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</si>
  <si>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</si>
  <si>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</si>
  <si>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</si>
  <si>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</si>
  <si>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</si>
  <si>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</si>
  <si>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</si>
  <si>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</si>
  <si>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</si>
  <si>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</si>
  <si>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</si>
  <si>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</si>
  <si>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</si>
  <si>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</si>
  <si>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</si>
  <si>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</si>
  <si>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</si>
  <si>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</si>
  <si>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</si>
  <si>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</si>
  <si>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</si>
  <si>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</si>
  <si>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</si>
  <si>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</si>
  <si>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</si>
  <si>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</si>
  <si>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</si>
  <si>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</si>
  <si>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</si>
  <si>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</si>
  <si>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</si>
  <si>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</si>
  <si>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</si>
  <si>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</si>
  <si>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</si>
  <si>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</si>
  <si>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</si>
  <si>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</si>
  <si>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</si>
  <si>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</si>
  <si>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</si>
  <si>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</si>
  <si>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</si>
  <si>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</si>
  <si>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</si>
  <si>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</si>
  <si>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</si>
  <si>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</si>
  <si>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</si>
  <si>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</si>
  <si>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</si>
  <si>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</si>
  <si>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</si>
  <si>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</si>
  <si>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</si>
  <si>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</si>
  <si>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</si>
  <si>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</si>
  <si>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</si>
  <si>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</si>
  <si>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</si>
  <si>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</si>
  <si>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</si>
  <si>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</si>
  <si>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</si>
  <si>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</si>
  <si>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</si>
  <si>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</si>
  <si>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</si>
  <si>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</si>
  <si>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</si>
  <si>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</si>
  <si>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</si>
  <si>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</si>
  <si>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</si>
  <si>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</si>
  <si>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</si>
  <si>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</si>
  <si>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</si>
  <si>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</si>
  <si>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</si>
  <si>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</si>
  <si>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</si>
  <si>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</si>
  <si>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</si>
  <si>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</si>
  <si>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</si>
  <si>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</si>
  <si>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</si>
  <si>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</si>
  <si>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</si>
  <si>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</si>
  <si>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</si>
  <si>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</si>
  <si>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</si>
  <si>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</si>
  <si>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</si>
  <si>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</si>
  <si>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</si>
  <si>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</si>
  <si>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</si>
  <si>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</si>
  <si>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</si>
  <si>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</si>
  <si>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</si>
  <si>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</si>
  <si>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</si>
  <si>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</si>
  <si>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</si>
  <si>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</si>
  <si>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</si>
  <si>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</si>
  <si>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</si>
  <si>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</si>
  <si>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</si>
  <si>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</si>
  <si>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</si>
  <si>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</si>
  <si>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</si>
  <si>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</si>
  <si>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</si>
  <si>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</si>
  <si>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</si>
  <si>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</si>
  <si>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</si>
  <si>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</si>
  <si>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</si>
  <si>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</si>
  <si>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</si>
  <si>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</si>
  <si>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</si>
  <si>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</si>
  <si>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</si>
  <si>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</si>
  <si>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</si>
  <si>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</si>
  <si>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</si>
  <si>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</si>
  <si>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</si>
  <si>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</si>
  <si>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</si>
  <si>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</si>
  <si>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</si>
  <si>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</si>
  <si>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</si>
  <si>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</si>
  <si>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</si>
  <si>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</si>
  <si>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</si>
  <si>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</si>
  <si>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</si>
  <si>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</si>
  <si>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</si>
  <si>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</si>
  <si>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</si>
  <si>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</si>
  <si>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</si>
  <si>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</si>
  <si>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</si>
  <si>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</si>
  <si>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</si>
  <si>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</si>
  <si>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</si>
  <si>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</si>
  <si>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</si>
  <si>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</si>
  <si>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</si>
  <si>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</si>
  <si>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</si>
  <si>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</si>
  <si>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</si>
  <si>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</si>
  <si>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</si>
  <si>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</si>
  <si>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</si>
  <si>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</si>
  <si>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</si>
  <si>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</si>
  <si>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</si>
  <si>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</si>
  <si>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</si>
  <si>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</si>
  <si>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</si>
  <si>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</si>
  <si>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</si>
  <si>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</si>
  <si>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</si>
  <si>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</si>
  <si>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</si>
  <si>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</si>
  <si>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</si>
  <si>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</si>
  <si>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</si>
  <si>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</si>
  <si>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</si>
  <si>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</si>
  <si>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</si>
  <si>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</si>
  <si>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</si>
  <si>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</si>
  <si>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</si>
  <si>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</si>
  <si>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</si>
  <si>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</si>
  <si>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</si>
  <si>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</si>
  <si>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</si>
  <si>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</si>
  <si>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</si>
  <si>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</si>
  <si>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</si>
  <si>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</si>
  <si>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</si>
  <si>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</si>
  <si>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</si>
  <si>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</si>
  <si>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</si>
  <si>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</si>
  <si>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</si>
  <si>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</si>
  <si>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</si>
  <si>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</si>
  <si>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</si>
  <si>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</si>
  <si>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</si>
  <si>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</si>
  <si>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</si>
  <si>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</si>
  <si>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</si>
  <si>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</si>
  <si>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</si>
  <si>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</si>
  <si>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</si>
  <si>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</si>
  <si>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</si>
  <si>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</si>
  <si>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</si>
  <si>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</si>
  <si>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</si>
  <si>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</si>
  <si>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</si>
  <si>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</si>
  <si>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</si>
  <si>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</si>
  <si>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</si>
  <si>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</si>
  <si>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</si>
  <si>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</si>
  <si>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</si>
  <si>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</si>
  <si>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</si>
  <si>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</si>
  <si>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</si>
  <si>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</si>
  <si>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</si>
  <si>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</si>
  <si>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</si>
  <si>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</si>
  <si>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</si>
  <si>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</si>
  <si>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</si>
  <si>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</si>
  <si>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</si>
  <si>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</si>
  <si>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</si>
  <si>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</si>
  <si>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</si>
  <si>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</si>
  <si>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</si>
  <si>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</si>
  <si>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</si>
  <si>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</si>
  <si>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</si>
  <si>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</si>
  <si>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</si>
  <si>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</si>
  <si>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</si>
  <si>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</si>
  <si>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</si>
  <si>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</si>
  <si>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</si>
  <si>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</si>
  <si>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</si>
  <si>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</si>
  <si>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</si>
  <si>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</si>
  <si>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</si>
  <si>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</si>
  <si>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</si>
  <si>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</si>
  <si>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</si>
  <si>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</si>
  <si>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</si>
  <si>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</si>
  <si>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</si>
  <si>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</si>
  <si>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</si>
  <si>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</si>
  <si>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</si>
  <si>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</si>
  <si>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</si>
  <si>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</si>
  <si>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</si>
  <si>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</si>
  <si>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</si>
  <si>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</si>
  <si>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</si>
  <si>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</si>
  <si>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</si>
  <si>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</si>
  <si>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</si>
  <si>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</si>
  <si>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</si>
  <si>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</si>
  <si>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</si>
  <si>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</si>
  <si>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</si>
  <si>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</si>
  <si>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</si>
  <si>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</si>
  <si>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</si>
  <si>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</si>
  <si>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</si>
  <si>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</si>
  <si>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</si>
  <si>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</si>
  <si>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</si>
  <si>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</si>
  <si>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</si>
  <si>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</si>
  <si>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</si>
  <si>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</si>
  <si>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</si>
  <si>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</si>
  <si>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</si>
  <si>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</si>
  <si>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</si>
  <si>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</si>
  <si>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</si>
  <si>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</si>
  <si>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</si>
  <si>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</si>
  <si>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</si>
  <si>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</si>
  <si>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</si>
  <si>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</si>
  <si>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</si>
  <si>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</si>
  <si>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</si>
  <si>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</si>
  <si>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</si>
  <si>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</si>
  <si>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</si>
  <si>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</si>
  <si>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</si>
  <si>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</si>
  <si>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</si>
  <si>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</si>
  <si>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</si>
  <si>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</si>
  <si>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</si>
  <si>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</si>
  <si>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</si>
  <si>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</si>
  <si>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</si>
  <si>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</si>
  <si>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</si>
  <si>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</si>
  <si>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</si>
  <si>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</si>
  <si>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</si>
  <si>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</si>
  <si>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</si>
  <si>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</si>
  <si>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</si>
  <si>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</si>
  <si>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</si>
  <si>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</si>
  <si>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</si>
  <si>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</si>
  <si>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</si>
  <si>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</si>
  <si>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</si>
  <si>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</si>
  <si>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</si>
  <si>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</si>
  <si>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</si>
  <si>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</si>
  <si>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</si>
  <si>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</si>
  <si>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</si>
  <si>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</si>
  <si>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</si>
  <si>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</si>
  <si>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</si>
  <si>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</si>
  <si>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</si>
  <si>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</si>
  <si>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</si>
  <si>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</si>
  <si>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</si>
  <si>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</si>
  <si>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</si>
  <si>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</si>
  <si>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</si>
  <si>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</si>
  <si>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</si>
  <si>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</si>
  <si>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</si>
  <si>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</si>
  <si>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</si>
  <si>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</si>
  <si>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</si>
  <si>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</si>
  <si>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</si>
  <si>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</si>
  <si>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</si>
  <si>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</si>
  <si>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</si>
  <si>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</si>
  <si>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</si>
  <si>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</si>
  <si>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</si>
  <si>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</si>
  <si>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</si>
  <si>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</si>
  <si>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</si>
  <si>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</si>
  <si>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</si>
  <si>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</si>
  <si>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</si>
  <si>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</si>
  <si>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</si>
  <si>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</si>
  <si>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</si>
  <si>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</si>
  <si>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</si>
  <si>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</si>
  <si>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</si>
  <si>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</si>
  <si>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</si>
  <si>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</si>
  <si>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</si>
  <si>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</si>
  <si>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</si>
  <si>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</si>
  <si>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</si>
  <si>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</si>
  <si>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</si>
  <si>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</si>
  <si>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XC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</si>
  <si>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</si>
  <si>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</si>
  <si>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</si>
  <si>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</si>
  <si>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</si>
  <si>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</si>
  <si>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</si>
  <si>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</si>
  <si>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</si>
  <si>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</si>
  <si>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</si>
  <si>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</si>
  <si>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</si>
  <si>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</si>
  <si>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</si>
  <si>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</si>
  <si>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</si>
  <si>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</si>
  <si>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</si>
  <si>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</si>
  <si>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</si>
  <si>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</si>
  <si>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</si>
  <si>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</si>
  <si>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</si>
  <si>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</si>
  <si>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</si>
  <si>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</si>
  <si>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</si>
  <si>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</si>
  <si>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</si>
  <si>
    <t>Sebastian MacIntosh</t>
  </si>
  <si>
    <t>Tom Hoffmann</t>
  </si>
  <si>
    <t>DNS</t>
  </si>
  <si>
    <t>Ollie 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</si>
</sst>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46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19" fillId="0" borderId="0" xfId="2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0" borderId="1" xfId="2" applyFont="1" applyBorder="1"/>
    <xf numFmtId="0" fontId="29" fillId="0" borderId="1" xfId="2" applyFont="1" applyBorder="1"/>
    <xf numFmtId="0" fontId="30" fillId="17" borderId="1" xfId="2" applyFont="1" applyFill="1" applyBorder="1" applyAlignment="1">
      <alignment horizontal="center"/>
    </xf>
    <xf numFmtId="0" fontId="29" fillId="14" borderId="1" xfId="2" applyFont="1" applyFill="1" applyBorder="1" applyAlignment="1">
      <alignment horizontal="center"/>
    </xf>
    <xf numFmtId="0" fontId="29" fillId="0" borderId="1" xfId="2" applyFont="1" applyBorder="1" applyAlignment="1">
      <alignment horizontal="left"/>
    </xf>
    <xf numFmtId="0" fontId="3" fillId="0" borderId="1" xfId="2" applyFont="1" applyBorder="1"/>
    <xf numFmtId="0" fontId="31" fillId="0" borderId="1" xfId="2" applyFont="1" applyBorder="1"/>
    <xf numFmtId="0" fontId="3" fillId="0" borderId="0" xfId="2" applyFont="1"/>
    <xf numFmtId="0" fontId="31" fillId="0" borderId="1" xfId="2" applyFont="1" applyBorder="1" applyAlignment="1">
      <alignment horizontal="center"/>
    </xf>
    <xf numFmtId="0" fontId="31" fillId="6" borderId="1" xfId="2" applyFont="1" applyFill="1" applyBorder="1" applyAlignment="1">
      <alignment horizontal="center"/>
    </xf>
    <xf numFmtId="0" fontId="31" fillId="0" borderId="0" xfId="2" applyFont="1"/>
    <xf numFmtId="0" fontId="31" fillId="13" borderId="1" xfId="2" applyFont="1" applyFill="1" applyBorder="1" applyAlignment="1">
      <alignment horizontal="center"/>
    </xf>
    <xf numFmtId="0" fontId="31" fillId="16" borderId="1" xfId="2" applyFont="1" applyFill="1" applyBorder="1" applyAlignment="1">
      <alignment horizontal="center"/>
    </xf>
    <xf numFmtId="0" fontId="29" fillId="16" borderId="1" xfId="2" applyFont="1" applyFill="1" applyBorder="1" applyAlignment="1">
      <alignment horizontal="center"/>
    </xf>
    <xf numFmtId="0" fontId="31" fillId="19" borderId="1" xfId="2" applyFont="1" applyFill="1" applyBorder="1" applyAlignment="1">
      <alignment horizontal="center"/>
    </xf>
    <xf numFmtId="0" fontId="31" fillId="18" borderId="1" xfId="2" applyFont="1" applyFill="1" applyBorder="1" applyAlignment="1">
      <alignment horizontal="center"/>
    </xf>
    <xf numFmtId="0" fontId="31" fillId="15" borderId="1" xfId="2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2" fillId="17" borderId="1" xfId="2" applyFont="1" applyFill="1" applyBorder="1" applyAlignment="1">
      <alignment horizontal="center"/>
    </xf>
    <xf numFmtId="0" fontId="33" fillId="10" borderId="1" xfId="2" applyFont="1" applyFill="1" applyBorder="1" applyAlignment="1">
      <alignment horizontal="center"/>
    </xf>
    <xf numFmtId="0" fontId="31" fillId="12" borderId="1" xfId="2" applyFont="1" applyFill="1" applyBorder="1" applyAlignment="1">
      <alignment horizontal="center"/>
    </xf>
    <xf numFmtId="0" fontId="31" fillId="19" borderId="4" xfId="2" applyFont="1" applyFill="1" applyBorder="1" applyAlignment="1">
      <alignment horizontal="center"/>
    </xf>
    <xf numFmtId="0" fontId="31" fillId="0" borderId="4" xfId="2" applyFont="1" applyBorder="1" applyAlignment="1">
      <alignment horizontal="center"/>
    </xf>
    <xf numFmtId="0" fontId="31" fillId="20" borderId="1" xfId="2" applyFont="1" applyFill="1" applyBorder="1" applyAlignment="1">
      <alignment horizontal="center"/>
    </xf>
    <xf numFmtId="0" fontId="31" fillId="2" borderId="1" xfId="2" applyFont="1" applyFill="1" applyBorder="1" applyAlignment="1">
      <alignment horizontal="center"/>
    </xf>
    <xf numFmtId="0" fontId="31" fillId="4" borderId="1" xfId="2" applyFont="1" applyFill="1" applyBorder="1" applyAlignment="1">
      <alignment horizontal="center"/>
    </xf>
    <xf numFmtId="0" fontId="31" fillId="0" borderId="1" xfId="2" applyFont="1" applyBorder="1" applyAlignment="1">
      <alignment vertical="center"/>
    </xf>
    <xf numFmtId="0" fontId="33" fillId="10" borderId="1" xfId="2" applyFont="1" applyFill="1" applyBorder="1" applyAlignment="1">
      <alignment horizontal="center" vertical="center"/>
    </xf>
    <xf numFmtId="0" fontId="31" fillId="0" borderId="1" xfId="2" applyFont="1" applyBorder="1" applyAlignment="1">
      <alignment horizontal="left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  <xf numFmtId="0" fontId="19" fillId="0" borderId="5" xfId="2" applyBorder="1"/>
    <xf numFmtId="0" fontId="20" fillId="0" borderId="5" xfId="2" applyFont="1" applyBorder="1"/>
    <xf numFmtId="0" fontId="31" fillId="16" borderId="5" xfId="2" applyFont="1" applyFill="1" applyBorder="1" applyAlignment="1">
      <alignment horizontal="center"/>
    </xf>
    <xf numFmtId="0" fontId="20" fillId="0" borderId="1" xfId="2" applyFont="1" applyBorder="1" applyAlignment="1">
      <alignment vertical="center"/>
    </xf>
    <xf numFmtId="0" fontId="29" fillId="0" borderId="1" xfId="2" applyFont="1" applyBorder="1" applyAlignment="1">
      <alignment horizontal="center"/>
    </xf>
    <xf numFmtId="0" fontId="31" fillId="0" borderId="0" xfId="2" applyFont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32" fillId="0" borderId="1" xfId="2" applyFont="1" applyBorder="1" applyAlignment="1">
      <alignment horizontal="center"/>
    </xf>
    <xf numFmtId="0" fontId="33" fillId="0" borderId="1" xfId="2" applyFont="1" applyBorder="1" applyAlignment="1">
      <alignment horizontal="center"/>
    </xf>
    <xf numFmtId="0" fontId="30" fillId="0" borderId="1" xfId="2" applyFont="1" applyBorder="1" applyAlignment="1">
      <alignment horizontal="center"/>
    </xf>
    <xf numFmtId="0" fontId="31" fillId="0" borderId="5" xfId="2" applyFont="1" applyBorder="1" applyAlignment="1">
      <alignment horizontal="center"/>
    </xf>
    <xf numFmtId="0" fontId="33" fillId="0" borderId="1" xfId="2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60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383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302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247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247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373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63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304800</xdr:colOff>
      <xdr:row>312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311</xdr:row>
      <xdr:rowOff>0</xdr:rowOff>
    </xdr:from>
    <xdr:to>
      <xdr:col>0</xdr:col>
      <xdr:colOff>1139190</xdr:colOff>
      <xdr:row>312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63</xdr:row>
      <xdr:rowOff>0</xdr:rowOff>
    </xdr:from>
    <xdr:to>
      <xdr:col>0</xdr:col>
      <xdr:colOff>802640</xdr:colOff>
      <xdr:row>64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304800</xdr:colOff>
      <xdr:row>309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63</xdr:row>
      <xdr:rowOff>0</xdr:rowOff>
    </xdr:from>
    <xdr:to>
      <xdr:col>0</xdr:col>
      <xdr:colOff>800100</xdr:colOff>
      <xdr:row>64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H560"/>
  <sheetViews>
    <sheetView topLeftCell="A244" workbookViewId="0">
      <selection activeCell="A427" sqref="A427"/>
    </sheetView>
  </sheetViews>
  <sheetFormatPr defaultRowHeight="12.6" x14ac:dyDescent="0.2"/>
  <cols>
    <col min="1" max="1" width="27.21875" style="67" bestFit="1" customWidth="1"/>
    <col min="2" max="2" width="11.33203125" style="67" bestFit="1" customWidth="1"/>
    <col min="3" max="3" width="15.44140625" style="67" bestFit="1" customWidth="1"/>
    <col min="4" max="4" width="8.6640625" style="107" bestFit="1" customWidth="1"/>
    <col min="5" max="5" width="8.6640625" style="107" customWidth="1"/>
    <col min="6" max="7" width="11" style="68" customWidth="1"/>
    <col min="8" max="236" width="8.88671875" style="67"/>
    <col min="237" max="237" width="28" style="67" bestFit="1" customWidth="1"/>
    <col min="238" max="238" width="11.109375" style="67" bestFit="1" customWidth="1"/>
    <col min="239" max="239" width="15.109375" style="67" bestFit="1" customWidth="1"/>
    <col min="240" max="240" width="9.6640625" style="67" bestFit="1" customWidth="1"/>
    <col min="241" max="242" width="11" style="67" customWidth="1"/>
    <col min="243" max="243" width="23.6640625" style="67" bestFit="1" customWidth="1"/>
    <col min="244" max="244" width="14.21875" style="67" bestFit="1" customWidth="1"/>
    <col min="245" max="492" width="8.88671875" style="67"/>
    <col min="493" max="493" width="28" style="67" bestFit="1" customWidth="1"/>
    <col min="494" max="494" width="11.109375" style="67" bestFit="1" customWidth="1"/>
    <col min="495" max="495" width="15.109375" style="67" bestFit="1" customWidth="1"/>
    <col min="496" max="496" width="9.6640625" style="67" bestFit="1" customWidth="1"/>
    <col min="497" max="498" width="11" style="67" customWidth="1"/>
    <col min="499" max="499" width="23.6640625" style="67" bestFit="1" customWidth="1"/>
    <col min="500" max="500" width="14.21875" style="67" bestFit="1" customWidth="1"/>
    <col min="501" max="748" width="8.88671875" style="67"/>
    <col min="749" max="749" width="28" style="67" bestFit="1" customWidth="1"/>
    <col min="750" max="750" width="11.109375" style="67" bestFit="1" customWidth="1"/>
    <col min="751" max="751" width="15.109375" style="67" bestFit="1" customWidth="1"/>
    <col min="752" max="752" width="9.6640625" style="67" bestFit="1" customWidth="1"/>
    <col min="753" max="754" width="11" style="67" customWidth="1"/>
    <col min="755" max="755" width="23.6640625" style="67" bestFit="1" customWidth="1"/>
    <col min="756" max="756" width="14.21875" style="67" bestFit="1" customWidth="1"/>
    <col min="757" max="1004" width="8.88671875" style="67"/>
    <col min="1005" max="1005" width="28" style="67" bestFit="1" customWidth="1"/>
    <col min="1006" max="1006" width="11.109375" style="67" bestFit="1" customWidth="1"/>
    <col min="1007" max="1007" width="15.109375" style="67" bestFit="1" customWidth="1"/>
    <col min="1008" max="1008" width="9.6640625" style="67" bestFit="1" customWidth="1"/>
    <col min="1009" max="1010" width="11" style="67" customWidth="1"/>
    <col min="1011" max="1011" width="23.6640625" style="67" bestFit="1" customWidth="1"/>
    <col min="1012" max="1012" width="14.21875" style="67" bestFit="1" customWidth="1"/>
    <col min="1013" max="1260" width="8.88671875" style="67"/>
    <col min="1261" max="1261" width="28" style="67" bestFit="1" customWidth="1"/>
    <col min="1262" max="1262" width="11.109375" style="67" bestFit="1" customWidth="1"/>
    <col min="1263" max="1263" width="15.109375" style="67" bestFit="1" customWidth="1"/>
    <col min="1264" max="1264" width="9.6640625" style="67" bestFit="1" customWidth="1"/>
    <col min="1265" max="1266" width="11" style="67" customWidth="1"/>
    <col min="1267" max="1267" width="23.6640625" style="67" bestFit="1" customWidth="1"/>
    <col min="1268" max="1268" width="14.21875" style="67" bestFit="1" customWidth="1"/>
    <col min="1269" max="1516" width="8.88671875" style="67"/>
    <col min="1517" max="1517" width="28" style="67" bestFit="1" customWidth="1"/>
    <col min="1518" max="1518" width="11.109375" style="67" bestFit="1" customWidth="1"/>
    <col min="1519" max="1519" width="15.109375" style="67" bestFit="1" customWidth="1"/>
    <col min="1520" max="1520" width="9.6640625" style="67" bestFit="1" customWidth="1"/>
    <col min="1521" max="1522" width="11" style="67" customWidth="1"/>
    <col min="1523" max="1523" width="23.6640625" style="67" bestFit="1" customWidth="1"/>
    <col min="1524" max="1524" width="14.21875" style="67" bestFit="1" customWidth="1"/>
    <col min="1525" max="1772" width="8.88671875" style="67"/>
    <col min="1773" max="1773" width="28" style="67" bestFit="1" customWidth="1"/>
    <col min="1774" max="1774" width="11.109375" style="67" bestFit="1" customWidth="1"/>
    <col min="1775" max="1775" width="15.109375" style="67" bestFit="1" customWidth="1"/>
    <col min="1776" max="1776" width="9.6640625" style="67" bestFit="1" customWidth="1"/>
    <col min="1777" max="1778" width="11" style="67" customWidth="1"/>
    <col min="1779" max="1779" width="23.6640625" style="67" bestFit="1" customWidth="1"/>
    <col min="1780" max="1780" width="14.21875" style="67" bestFit="1" customWidth="1"/>
    <col min="1781" max="2028" width="8.88671875" style="67"/>
    <col min="2029" max="2029" width="28" style="67" bestFit="1" customWidth="1"/>
    <col min="2030" max="2030" width="11.109375" style="67" bestFit="1" customWidth="1"/>
    <col min="2031" max="2031" width="15.109375" style="67" bestFit="1" customWidth="1"/>
    <col min="2032" max="2032" width="9.6640625" style="67" bestFit="1" customWidth="1"/>
    <col min="2033" max="2034" width="11" style="67" customWidth="1"/>
    <col min="2035" max="2035" width="23.6640625" style="67" bestFit="1" customWidth="1"/>
    <col min="2036" max="2036" width="14.21875" style="67" bestFit="1" customWidth="1"/>
    <col min="2037" max="2284" width="8.88671875" style="67"/>
    <col min="2285" max="2285" width="28" style="67" bestFit="1" customWidth="1"/>
    <col min="2286" max="2286" width="11.109375" style="67" bestFit="1" customWidth="1"/>
    <col min="2287" max="2287" width="15.109375" style="67" bestFit="1" customWidth="1"/>
    <col min="2288" max="2288" width="9.6640625" style="67" bestFit="1" customWidth="1"/>
    <col min="2289" max="2290" width="11" style="67" customWidth="1"/>
    <col min="2291" max="2291" width="23.6640625" style="67" bestFit="1" customWidth="1"/>
    <col min="2292" max="2292" width="14.21875" style="67" bestFit="1" customWidth="1"/>
    <col min="2293" max="2540" width="8.88671875" style="67"/>
    <col min="2541" max="2541" width="28" style="67" bestFit="1" customWidth="1"/>
    <col min="2542" max="2542" width="11.109375" style="67" bestFit="1" customWidth="1"/>
    <col min="2543" max="2543" width="15.109375" style="67" bestFit="1" customWidth="1"/>
    <col min="2544" max="2544" width="9.6640625" style="67" bestFit="1" customWidth="1"/>
    <col min="2545" max="2546" width="11" style="67" customWidth="1"/>
    <col min="2547" max="2547" width="23.6640625" style="67" bestFit="1" customWidth="1"/>
    <col min="2548" max="2548" width="14.21875" style="67" bestFit="1" customWidth="1"/>
    <col min="2549" max="2796" width="8.88671875" style="67"/>
    <col min="2797" max="2797" width="28" style="67" bestFit="1" customWidth="1"/>
    <col min="2798" max="2798" width="11.109375" style="67" bestFit="1" customWidth="1"/>
    <col min="2799" max="2799" width="15.109375" style="67" bestFit="1" customWidth="1"/>
    <col min="2800" max="2800" width="9.6640625" style="67" bestFit="1" customWidth="1"/>
    <col min="2801" max="2802" width="11" style="67" customWidth="1"/>
    <col min="2803" max="2803" width="23.6640625" style="67" bestFit="1" customWidth="1"/>
    <col min="2804" max="2804" width="14.21875" style="67" bestFit="1" customWidth="1"/>
    <col min="2805" max="3052" width="8.88671875" style="67"/>
    <col min="3053" max="3053" width="28" style="67" bestFit="1" customWidth="1"/>
    <col min="3054" max="3054" width="11.109375" style="67" bestFit="1" customWidth="1"/>
    <col min="3055" max="3055" width="15.109375" style="67" bestFit="1" customWidth="1"/>
    <col min="3056" max="3056" width="9.6640625" style="67" bestFit="1" customWidth="1"/>
    <col min="3057" max="3058" width="11" style="67" customWidth="1"/>
    <col min="3059" max="3059" width="23.6640625" style="67" bestFit="1" customWidth="1"/>
    <col min="3060" max="3060" width="14.21875" style="67" bestFit="1" customWidth="1"/>
    <col min="3061" max="3308" width="8.88671875" style="67"/>
    <col min="3309" max="3309" width="28" style="67" bestFit="1" customWidth="1"/>
    <col min="3310" max="3310" width="11.109375" style="67" bestFit="1" customWidth="1"/>
    <col min="3311" max="3311" width="15.109375" style="67" bestFit="1" customWidth="1"/>
    <col min="3312" max="3312" width="9.6640625" style="67" bestFit="1" customWidth="1"/>
    <col min="3313" max="3314" width="11" style="67" customWidth="1"/>
    <col min="3315" max="3315" width="23.6640625" style="67" bestFit="1" customWidth="1"/>
    <col min="3316" max="3316" width="14.21875" style="67" bestFit="1" customWidth="1"/>
    <col min="3317" max="3564" width="8.88671875" style="67"/>
    <col min="3565" max="3565" width="28" style="67" bestFit="1" customWidth="1"/>
    <col min="3566" max="3566" width="11.109375" style="67" bestFit="1" customWidth="1"/>
    <col min="3567" max="3567" width="15.109375" style="67" bestFit="1" customWidth="1"/>
    <col min="3568" max="3568" width="9.6640625" style="67" bestFit="1" customWidth="1"/>
    <col min="3569" max="3570" width="11" style="67" customWidth="1"/>
    <col min="3571" max="3571" width="23.6640625" style="67" bestFit="1" customWidth="1"/>
    <col min="3572" max="3572" width="14.21875" style="67" bestFit="1" customWidth="1"/>
    <col min="3573" max="3820" width="8.88671875" style="67"/>
    <col min="3821" max="3821" width="28" style="67" bestFit="1" customWidth="1"/>
    <col min="3822" max="3822" width="11.109375" style="67" bestFit="1" customWidth="1"/>
    <col min="3823" max="3823" width="15.109375" style="67" bestFit="1" customWidth="1"/>
    <col min="3824" max="3824" width="9.6640625" style="67" bestFit="1" customWidth="1"/>
    <col min="3825" max="3826" width="11" style="67" customWidth="1"/>
    <col min="3827" max="3827" width="23.6640625" style="67" bestFit="1" customWidth="1"/>
    <col min="3828" max="3828" width="14.21875" style="67" bestFit="1" customWidth="1"/>
    <col min="3829" max="4076" width="8.88671875" style="67"/>
    <col min="4077" max="4077" width="28" style="67" bestFit="1" customWidth="1"/>
    <col min="4078" max="4078" width="11.109375" style="67" bestFit="1" customWidth="1"/>
    <col min="4079" max="4079" width="15.109375" style="67" bestFit="1" customWidth="1"/>
    <col min="4080" max="4080" width="9.6640625" style="67" bestFit="1" customWidth="1"/>
    <col min="4081" max="4082" width="11" style="67" customWidth="1"/>
    <col min="4083" max="4083" width="23.6640625" style="67" bestFit="1" customWidth="1"/>
    <col min="4084" max="4084" width="14.21875" style="67" bestFit="1" customWidth="1"/>
    <col min="4085" max="4332" width="8.88671875" style="67"/>
    <col min="4333" max="4333" width="28" style="67" bestFit="1" customWidth="1"/>
    <col min="4334" max="4334" width="11.109375" style="67" bestFit="1" customWidth="1"/>
    <col min="4335" max="4335" width="15.109375" style="67" bestFit="1" customWidth="1"/>
    <col min="4336" max="4336" width="9.6640625" style="67" bestFit="1" customWidth="1"/>
    <col min="4337" max="4338" width="11" style="67" customWidth="1"/>
    <col min="4339" max="4339" width="23.6640625" style="67" bestFit="1" customWidth="1"/>
    <col min="4340" max="4340" width="14.21875" style="67" bestFit="1" customWidth="1"/>
    <col min="4341" max="4588" width="8.88671875" style="67"/>
    <col min="4589" max="4589" width="28" style="67" bestFit="1" customWidth="1"/>
    <col min="4590" max="4590" width="11.109375" style="67" bestFit="1" customWidth="1"/>
    <col min="4591" max="4591" width="15.109375" style="67" bestFit="1" customWidth="1"/>
    <col min="4592" max="4592" width="9.6640625" style="67" bestFit="1" customWidth="1"/>
    <col min="4593" max="4594" width="11" style="67" customWidth="1"/>
    <col min="4595" max="4595" width="23.6640625" style="67" bestFit="1" customWidth="1"/>
    <col min="4596" max="4596" width="14.21875" style="67" bestFit="1" customWidth="1"/>
    <col min="4597" max="4844" width="8.88671875" style="67"/>
    <col min="4845" max="4845" width="28" style="67" bestFit="1" customWidth="1"/>
    <col min="4846" max="4846" width="11.109375" style="67" bestFit="1" customWidth="1"/>
    <col min="4847" max="4847" width="15.109375" style="67" bestFit="1" customWidth="1"/>
    <col min="4848" max="4848" width="9.6640625" style="67" bestFit="1" customWidth="1"/>
    <col min="4849" max="4850" width="11" style="67" customWidth="1"/>
    <col min="4851" max="4851" width="23.6640625" style="67" bestFit="1" customWidth="1"/>
    <col min="4852" max="4852" width="14.21875" style="67" bestFit="1" customWidth="1"/>
    <col min="4853" max="5100" width="8.88671875" style="67"/>
    <col min="5101" max="5101" width="28" style="67" bestFit="1" customWidth="1"/>
    <col min="5102" max="5102" width="11.109375" style="67" bestFit="1" customWidth="1"/>
    <col min="5103" max="5103" width="15.109375" style="67" bestFit="1" customWidth="1"/>
    <col min="5104" max="5104" width="9.6640625" style="67" bestFit="1" customWidth="1"/>
    <col min="5105" max="5106" width="11" style="67" customWidth="1"/>
    <col min="5107" max="5107" width="23.6640625" style="67" bestFit="1" customWidth="1"/>
    <col min="5108" max="5108" width="14.21875" style="67" bestFit="1" customWidth="1"/>
    <col min="5109" max="5356" width="8.88671875" style="67"/>
    <col min="5357" max="5357" width="28" style="67" bestFit="1" customWidth="1"/>
    <col min="5358" max="5358" width="11.109375" style="67" bestFit="1" customWidth="1"/>
    <col min="5359" max="5359" width="15.109375" style="67" bestFit="1" customWidth="1"/>
    <col min="5360" max="5360" width="9.6640625" style="67" bestFit="1" customWidth="1"/>
    <col min="5361" max="5362" width="11" style="67" customWidth="1"/>
    <col min="5363" max="5363" width="23.6640625" style="67" bestFit="1" customWidth="1"/>
    <col min="5364" max="5364" width="14.21875" style="67" bestFit="1" customWidth="1"/>
    <col min="5365" max="5612" width="8.88671875" style="67"/>
    <col min="5613" max="5613" width="28" style="67" bestFit="1" customWidth="1"/>
    <col min="5614" max="5614" width="11.109375" style="67" bestFit="1" customWidth="1"/>
    <col min="5615" max="5615" width="15.109375" style="67" bestFit="1" customWidth="1"/>
    <col min="5616" max="5616" width="9.6640625" style="67" bestFit="1" customWidth="1"/>
    <col min="5617" max="5618" width="11" style="67" customWidth="1"/>
    <col min="5619" max="5619" width="23.6640625" style="67" bestFit="1" customWidth="1"/>
    <col min="5620" max="5620" width="14.21875" style="67" bestFit="1" customWidth="1"/>
    <col min="5621" max="5868" width="8.88671875" style="67"/>
    <col min="5869" max="5869" width="28" style="67" bestFit="1" customWidth="1"/>
    <col min="5870" max="5870" width="11.109375" style="67" bestFit="1" customWidth="1"/>
    <col min="5871" max="5871" width="15.109375" style="67" bestFit="1" customWidth="1"/>
    <col min="5872" max="5872" width="9.6640625" style="67" bestFit="1" customWidth="1"/>
    <col min="5873" max="5874" width="11" style="67" customWidth="1"/>
    <col min="5875" max="5875" width="23.6640625" style="67" bestFit="1" customWidth="1"/>
    <col min="5876" max="5876" width="14.21875" style="67" bestFit="1" customWidth="1"/>
    <col min="5877" max="6124" width="8.88671875" style="67"/>
    <col min="6125" max="6125" width="28" style="67" bestFit="1" customWidth="1"/>
    <col min="6126" max="6126" width="11.109375" style="67" bestFit="1" customWidth="1"/>
    <col min="6127" max="6127" width="15.109375" style="67" bestFit="1" customWidth="1"/>
    <col min="6128" max="6128" width="9.6640625" style="67" bestFit="1" customWidth="1"/>
    <col min="6129" max="6130" width="11" style="67" customWidth="1"/>
    <col min="6131" max="6131" width="23.6640625" style="67" bestFit="1" customWidth="1"/>
    <col min="6132" max="6132" width="14.21875" style="67" bestFit="1" customWidth="1"/>
    <col min="6133" max="6380" width="8.88671875" style="67"/>
    <col min="6381" max="6381" width="28" style="67" bestFit="1" customWidth="1"/>
    <col min="6382" max="6382" width="11.109375" style="67" bestFit="1" customWidth="1"/>
    <col min="6383" max="6383" width="15.109375" style="67" bestFit="1" customWidth="1"/>
    <col min="6384" max="6384" width="9.6640625" style="67" bestFit="1" customWidth="1"/>
    <col min="6385" max="6386" width="11" style="67" customWidth="1"/>
    <col min="6387" max="6387" width="23.6640625" style="67" bestFit="1" customWidth="1"/>
    <col min="6388" max="6388" width="14.21875" style="67" bestFit="1" customWidth="1"/>
    <col min="6389" max="6636" width="8.88671875" style="67"/>
    <col min="6637" max="6637" width="28" style="67" bestFit="1" customWidth="1"/>
    <col min="6638" max="6638" width="11.109375" style="67" bestFit="1" customWidth="1"/>
    <col min="6639" max="6639" width="15.109375" style="67" bestFit="1" customWidth="1"/>
    <col min="6640" max="6640" width="9.6640625" style="67" bestFit="1" customWidth="1"/>
    <col min="6641" max="6642" width="11" style="67" customWidth="1"/>
    <col min="6643" max="6643" width="23.6640625" style="67" bestFit="1" customWidth="1"/>
    <col min="6644" max="6644" width="14.21875" style="67" bestFit="1" customWidth="1"/>
    <col min="6645" max="6892" width="8.88671875" style="67"/>
    <col min="6893" max="6893" width="28" style="67" bestFit="1" customWidth="1"/>
    <col min="6894" max="6894" width="11.109375" style="67" bestFit="1" customWidth="1"/>
    <col min="6895" max="6895" width="15.109375" style="67" bestFit="1" customWidth="1"/>
    <col min="6896" max="6896" width="9.6640625" style="67" bestFit="1" customWidth="1"/>
    <col min="6897" max="6898" width="11" style="67" customWidth="1"/>
    <col min="6899" max="6899" width="23.6640625" style="67" bestFit="1" customWidth="1"/>
    <col min="6900" max="6900" width="14.21875" style="67" bestFit="1" customWidth="1"/>
    <col min="6901" max="7148" width="8.88671875" style="67"/>
    <col min="7149" max="7149" width="28" style="67" bestFit="1" customWidth="1"/>
    <col min="7150" max="7150" width="11.109375" style="67" bestFit="1" customWidth="1"/>
    <col min="7151" max="7151" width="15.109375" style="67" bestFit="1" customWidth="1"/>
    <col min="7152" max="7152" width="9.6640625" style="67" bestFit="1" customWidth="1"/>
    <col min="7153" max="7154" width="11" style="67" customWidth="1"/>
    <col min="7155" max="7155" width="23.6640625" style="67" bestFit="1" customWidth="1"/>
    <col min="7156" max="7156" width="14.21875" style="67" bestFit="1" customWidth="1"/>
    <col min="7157" max="7404" width="8.88671875" style="67"/>
    <col min="7405" max="7405" width="28" style="67" bestFit="1" customWidth="1"/>
    <col min="7406" max="7406" width="11.109375" style="67" bestFit="1" customWidth="1"/>
    <col min="7407" max="7407" width="15.109375" style="67" bestFit="1" customWidth="1"/>
    <col min="7408" max="7408" width="9.6640625" style="67" bestFit="1" customWidth="1"/>
    <col min="7409" max="7410" width="11" style="67" customWidth="1"/>
    <col min="7411" max="7411" width="23.6640625" style="67" bestFit="1" customWidth="1"/>
    <col min="7412" max="7412" width="14.21875" style="67" bestFit="1" customWidth="1"/>
    <col min="7413" max="7660" width="8.88671875" style="67"/>
    <col min="7661" max="7661" width="28" style="67" bestFit="1" customWidth="1"/>
    <col min="7662" max="7662" width="11.109375" style="67" bestFit="1" customWidth="1"/>
    <col min="7663" max="7663" width="15.109375" style="67" bestFit="1" customWidth="1"/>
    <col min="7664" max="7664" width="9.6640625" style="67" bestFit="1" customWidth="1"/>
    <col min="7665" max="7666" width="11" style="67" customWidth="1"/>
    <col min="7667" max="7667" width="23.6640625" style="67" bestFit="1" customWidth="1"/>
    <col min="7668" max="7668" width="14.21875" style="67" bestFit="1" customWidth="1"/>
    <col min="7669" max="7916" width="8.88671875" style="67"/>
    <col min="7917" max="7917" width="28" style="67" bestFit="1" customWidth="1"/>
    <col min="7918" max="7918" width="11.109375" style="67" bestFit="1" customWidth="1"/>
    <col min="7919" max="7919" width="15.109375" style="67" bestFit="1" customWidth="1"/>
    <col min="7920" max="7920" width="9.6640625" style="67" bestFit="1" customWidth="1"/>
    <col min="7921" max="7922" width="11" style="67" customWidth="1"/>
    <col min="7923" max="7923" width="23.6640625" style="67" bestFit="1" customWidth="1"/>
    <col min="7924" max="7924" width="14.21875" style="67" bestFit="1" customWidth="1"/>
    <col min="7925" max="8172" width="8.88671875" style="67"/>
    <col min="8173" max="8173" width="28" style="67" bestFit="1" customWidth="1"/>
    <col min="8174" max="8174" width="11.109375" style="67" bestFit="1" customWidth="1"/>
    <col min="8175" max="8175" width="15.109375" style="67" bestFit="1" customWidth="1"/>
    <col min="8176" max="8176" width="9.6640625" style="67" bestFit="1" customWidth="1"/>
    <col min="8177" max="8178" width="11" style="67" customWidth="1"/>
    <col min="8179" max="8179" width="23.6640625" style="67" bestFit="1" customWidth="1"/>
    <col min="8180" max="8180" width="14.21875" style="67" bestFit="1" customWidth="1"/>
    <col min="8181" max="8428" width="8.88671875" style="67"/>
    <col min="8429" max="8429" width="28" style="67" bestFit="1" customWidth="1"/>
    <col min="8430" max="8430" width="11.109375" style="67" bestFit="1" customWidth="1"/>
    <col min="8431" max="8431" width="15.109375" style="67" bestFit="1" customWidth="1"/>
    <col min="8432" max="8432" width="9.6640625" style="67" bestFit="1" customWidth="1"/>
    <col min="8433" max="8434" width="11" style="67" customWidth="1"/>
    <col min="8435" max="8435" width="23.6640625" style="67" bestFit="1" customWidth="1"/>
    <col min="8436" max="8436" width="14.21875" style="67" bestFit="1" customWidth="1"/>
    <col min="8437" max="8684" width="8.88671875" style="67"/>
    <col min="8685" max="8685" width="28" style="67" bestFit="1" customWidth="1"/>
    <col min="8686" max="8686" width="11.109375" style="67" bestFit="1" customWidth="1"/>
    <col min="8687" max="8687" width="15.109375" style="67" bestFit="1" customWidth="1"/>
    <col min="8688" max="8688" width="9.6640625" style="67" bestFit="1" customWidth="1"/>
    <col min="8689" max="8690" width="11" style="67" customWidth="1"/>
    <col min="8691" max="8691" width="23.6640625" style="67" bestFit="1" customWidth="1"/>
    <col min="8692" max="8692" width="14.21875" style="67" bestFit="1" customWidth="1"/>
    <col min="8693" max="8940" width="8.88671875" style="67"/>
    <col min="8941" max="8941" width="28" style="67" bestFit="1" customWidth="1"/>
    <col min="8942" max="8942" width="11.109375" style="67" bestFit="1" customWidth="1"/>
    <col min="8943" max="8943" width="15.109375" style="67" bestFit="1" customWidth="1"/>
    <col min="8944" max="8944" width="9.6640625" style="67" bestFit="1" customWidth="1"/>
    <col min="8945" max="8946" width="11" style="67" customWidth="1"/>
    <col min="8947" max="8947" width="23.6640625" style="67" bestFit="1" customWidth="1"/>
    <col min="8948" max="8948" width="14.21875" style="67" bestFit="1" customWidth="1"/>
    <col min="8949" max="9196" width="8.88671875" style="67"/>
    <col min="9197" max="9197" width="28" style="67" bestFit="1" customWidth="1"/>
    <col min="9198" max="9198" width="11.109375" style="67" bestFit="1" customWidth="1"/>
    <col min="9199" max="9199" width="15.109375" style="67" bestFit="1" customWidth="1"/>
    <col min="9200" max="9200" width="9.6640625" style="67" bestFit="1" customWidth="1"/>
    <col min="9201" max="9202" width="11" style="67" customWidth="1"/>
    <col min="9203" max="9203" width="23.6640625" style="67" bestFit="1" customWidth="1"/>
    <col min="9204" max="9204" width="14.21875" style="67" bestFit="1" customWidth="1"/>
    <col min="9205" max="9452" width="8.88671875" style="67"/>
    <col min="9453" max="9453" width="28" style="67" bestFit="1" customWidth="1"/>
    <col min="9454" max="9454" width="11.109375" style="67" bestFit="1" customWidth="1"/>
    <col min="9455" max="9455" width="15.109375" style="67" bestFit="1" customWidth="1"/>
    <col min="9456" max="9456" width="9.6640625" style="67" bestFit="1" customWidth="1"/>
    <col min="9457" max="9458" width="11" style="67" customWidth="1"/>
    <col min="9459" max="9459" width="23.6640625" style="67" bestFit="1" customWidth="1"/>
    <col min="9460" max="9460" width="14.21875" style="67" bestFit="1" customWidth="1"/>
    <col min="9461" max="9708" width="8.88671875" style="67"/>
    <col min="9709" max="9709" width="28" style="67" bestFit="1" customWidth="1"/>
    <col min="9710" max="9710" width="11.109375" style="67" bestFit="1" customWidth="1"/>
    <col min="9711" max="9711" width="15.109375" style="67" bestFit="1" customWidth="1"/>
    <col min="9712" max="9712" width="9.6640625" style="67" bestFit="1" customWidth="1"/>
    <col min="9713" max="9714" width="11" style="67" customWidth="1"/>
    <col min="9715" max="9715" width="23.6640625" style="67" bestFit="1" customWidth="1"/>
    <col min="9716" max="9716" width="14.21875" style="67" bestFit="1" customWidth="1"/>
    <col min="9717" max="9964" width="8.88671875" style="67"/>
    <col min="9965" max="9965" width="28" style="67" bestFit="1" customWidth="1"/>
    <col min="9966" max="9966" width="11.109375" style="67" bestFit="1" customWidth="1"/>
    <col min="9967" max="9967" width="15.109375" style="67" bestFit="1" customWidth="1"/>
    <col min="9968" max="9968" width="9.6640625" style="67" bestFit="1" customWidth="1"/>
    <col min="9969" max="9970" width="11" style="67" customWidth="1"/>
    <col min="9971" max="9971" width="23.6640625" style="67" bestFit="1" customWidth="1"/>
    <col min="9972" max="9972" width="14.21875" style="67" bestFit="1" customWidth="1"/>
    <col min="9973" max="10220" width="8.88671875" style="67"/>
    <col min="10221" max="10221" width="28" style="67" bestFit="1" customWidth="1"/>
    <col min="10222" max="10222" width="11.109375" style="67" bestFit="1" customWidth="1"/>
    <col min="10223" max="10223" width="15.109375" style="67" bestFit="1" customWidth="1"/>
    <col min="10224" max="10224" width="9.6640625" style="67" bestFit="1" customWidth="1"/>
    <col min="10225" max="10226" width="11" style="67" customWidth="1"/>
    <col min="10227" max="10227" width="23.6640625" style="67" bestFit="1" customWidth="1"/>
    <col min="10228" max="10228" width="14.21875" style="67" bestFit="1" customWidth="1"/>
    <col min="10229" max="10476" width="8.88671875" style="67"/>
    <col min="10477" max="10477" width="28" style="67" bestFit="1" customWidth="1"/>
    <col min="10478" max="10478" width="11.109375" style="67" bestFit="1" customWidth="1"/>
    <col min="10479" max="10479" width="15.109375" style="67" bestFit="1" customWidth="1"/>
    <col min="10480" max="10480" width="9.6640625" style="67" bestFit="1" customWidth="1"/>
    <col min="10481" max="10482" width="11" style="67" customWidth="1"/>
    <col min="10483" max="10483" width="23.6640625" style="67" bestFit="1" customWidth="1"/>
    <col min="10484" max="10484" width="14.21875" style="67" bestFit="1" customWidth="1"/>
    <col min="10485" max="10732" width="8.88671875" style="67"/>
    <col min="10733" max="10733" width="28" style="67" bestFit="1" customWidth="1"/>
    <col min="10734" max="10734" width="11.109375" style="67" bestFit="1" customWidth="1"/>
    <col min="10735" max="10735" width="15.109375" style="67" bestFit="1" customWidth="1"/>
    <col min="10736" max="10736" width="9.6640625" style="67" bestFit="1" customWidth="1"/>
    <col min="10737" max="10738" width="11" style="67" customWidth="1"/>
    <col min="10739" max="10739" width="23.6640625" style="67" bestFit="1" customWidth="1"/>
    <col min="10740" max="10740" width="14.21875" style="67" bestFit="1" customWidth="1"/>
    <col min="10741" max="10988" width="8.88671875" style="67"/>
    <col min="10989" max="10989" width="28" style="67" bestFit="1" customWidth="1"/>
    <col min="10990" max="10990" width="11.109375" style="67" bestFit="1" customWidth="1"/>
    <col min="10991" max="10991" width="15.109375" style="67" bestFit="1" customWidth="1"/>
    <col min="10992" max="10992" width="9.6640625" style="67" bestFit="1" customWidth="1"/>
    <col min="10993" max="10994" width="11" style="67" customWidth="1"/>
    <col min="10995" max="10995" width="23.6640625" style="67" bestFit="1" customWidth="1"/>
    <col min="10996" max="10996" width="14.21875" style="67" bestFit="1" customWidth="1"/>
    <col min="10997" max="11244" width="8.88671875" style="67"/>
    <col min="11245" max="11245" width="28" style="67" bestFit="1" customWidth="1"/>
    <col min="11246" max="11246" width="11.109375" style="67" bestFit="1" customWidth="1"/>
    <col min="11247" max="11247" width="15.109375" style="67" bestFit="1" customWidth="1"/>
    <col min="11248" max="11248" width="9.6640625" style="67" bestFit="1" customWidth="1"/>
    <col min="11249" max="11250" width="11" style="67" customWidth="1"/>
    <col min="11251" max="11251" width="23.6640625" style="67" bestFit="1" customWidth="1"/>
    <col min="11252" max="11252" width="14.21875" style="67" bestFit="1" customWidth="1"/>
    <col min="11253" max="11500" width="8.88671875" style="67"/>
    <col min="11501" max="11501" width="28" style="67" bestFit="1" customWidth="1"/>
    <col min="11502" max="11502" width="11.109375" style="67" bestFit="1" customWidth="1"/>
    <col min="11503" max="11503" width="15.109375" style="67" bestFit="1" customWidth="1"/>
    <col min="11504" max="11504" width="9.6640625" style="67" bestFit="1" customWidth="1"/>
    <col min="11505" max="11506" width="11" style="67" customWidth="1"/>
    <col min="11507" max="11507" width="23.6640625" style="67" bestFit="1" customWidth="1"/>
    <col min="11508" max="11508" width="14.21875" style="67" bestFit="1" customWidth="1"/>
    <col min="11509" max="11756" width="8.88671875" style="67"/>
    <col min="11757" max="11757" width="28" style="67" bestFit="1" customWidth="1"/>
    <col min="11758" max="11758" width="11.109375" style="67" bestFit="1" customWidth="1"/>
    <col min="11759" max="11759" width="15.109375" style="67" bestFit="1" customWidth="1"/>
    <col min="11760" max="11760" width="9.6640625" style="67" bestFit="1" customWidth="1"/>
    <col min="11761" max="11762" width="11" style="67" customWidth="1"/>
    <col min="11763" max="11763" width="23.6640625" style="67" bestFit="1" customWidth="1"/>
    <col min="11764" max="11764" width="14.21875" style="67" bestFit="1" customWidth="1"/>
    <col min="11765" max="12012" width="8.88671875" style="67"/>
    <col min="12013" max="12013" width="28" style="67" bestFit="1" customWidth="1"/>
    <col min="12014" max="12014" width="11.109375" style="67" bestFit="1" customWidth="1"/>
    <col min="12015" max="12015" width="15.109375" style="67" bestFit="1" customWidth="1"/>
    <col min="12016" max="12016" width="9.6640625" style="67" bestFit="1" customWidth="1"/>
    <col min="12017" max="12018" width="11" style="67" customWidth="1"/>
    <col min="12019" max="12019" width="23.6640625" style="67" bestFit="1" customWidth="1"/>
    <col min="12020" max="12020" width="14.21875" style="67" bestFit="1" customWidth="1"/>
    <col min="12021" max="12268" width="8.88671875" style="67"/>
    <col min="12269" max="12269" width="28" style="67" bestFit="1" customWidth="1"/>
    <col min="12270" max="12270" width="11.109375" style="67" bestFit="1" customWidth="1"/>
    <col min="12271" max="12271" width="15.109375" style="67" bestFit="1" customWidth="1"/>
    <col min="12272" max="12272" width="9.6640625" style="67" bestFit="1" customWidth="1"/>
    <col min="12273" max="12274" width="11" style="67" customWidth="1"/>
    <col min="12275" max="12275" width="23.6640625" style="67" bestFit="1" customWidth="1"/>
    <col min="12276" max="12276" width="14.21875" style="67" bestFit="1" customWidth="1"/>
    <col min="12277" max="12524" width="8.88671875" style="67"/>
    <col min="12525" max="12525" width="28" style="67" bestFit="1" customWidth="1"/>
    <col min="12526" max="12526" width="11.109375" style="67" bestFit="1" customWidth="1"/>
    <col min="12527" max="12527" width="15.109375" style="67" bestFit="1" customWidth="1"/>
    <col min="12528" max="12528" width="9.6640625" style="67" bestFit="1" customWidth="1"/>
    <col min="12529" max="12530" width="11" style="67" customWidth="1"/>
    <col min="12531" max="12531" width="23.6640625" style="67" bestFit="1" customWidth="1"/>
    <col min="12532" max="12532" width="14.21875" style="67" bestFit="1" customWidth="1"/>
    <col min="12533" max="12780" width="8.88671875" style="67"/>
    <col min="12781" max="12781" width="28" style="67" bestFit="1" customWidth="1"/>
    <col min="12782" max="12782" width="11.109375" style="67" bestFit="1" customWidth="1"/>
    <col min="12783" max="12783" width="15.109375" style="67" bestFit="1" customWidth="1"/>
    <col min="12784" max="12784" width="9.6640625" style="67" bestFit="1" customWidth="1"/>
    <col min="12785" max="12786" width="11" style="67" customWidth="1"/>
    <col min="12787" max="12787" width="23.6640625" style="67" bestFit="1" customWidth="1"/>
    <col min="12788" max="12788" width="14.21875" style="67" bestFit="1" customWidth="1"/>
    <col min="12789" max="13036" width="8.88671875" style="67"/>
    <col min="13037" max="13037" width="28" style="67" bestFit="1" customWidth="1"/>
    <col min="13038" max="13038" width="11.109375" style="67" bestFit="1" customWidth="1"/>
    <col min="13039" max="13039" width="15.109375" style="67" bestFit="1" customWidth="1"/>
    <col min="13040" max="13040" width="9.6640625" style="67" bestFit="1" customWidth="1"/>
    <col min="13041" max="13042" width="11" style="67" customWidth="1"/>
    <col min="13043" max="13043" width="23.6640625" style="67" bestFit="1" customWidth="1"/>
    <col min="13044" max="13044" width="14.21875" style="67" bestFit="1" customWidth="1"/>
    <col min="13045" max="13292" width="8.88671875" style="67"/>
    <col min="13293" max="13293" width="28" style="67" bestFit="1" customWidth="1"/>
    <col min="13294" max="13294" width="11.109375" style="67" bestFit="1" customWidth="1"/>
    <col min="13295" max="13295" width="15.109375" style="67" bestFit="1" customWidth="1"/>
    <col min="13296" max="13296" width="9.6640625" style="67" bestFit="1" customWidth="1"/>
    <col min="13297" max="13298" width="11" style="67" customWidth="1"/>
    <col min="13299" max="13299" width="23.6640625" style="67" bestFit="1" customWidth="1"/>
    <col min="13300" max="13300" width="14.21875" style="67" bestFit="1" customWidth="1"/>
    <col min="13301" max="13548" width="8.88671875" style="67"/>
    <col min="13549" max="13549" width="28" style="67" bestFit="1" customWidth="1"/>
    <col min="13550" max="13550" width="11.109375" style="67" bestFit="1" customWidth="1"/>
    <col min="13551" max="13551" width="15.109375" style="67" bestFit="1" customWidth="1"/>
    <col min="13552" max="13552" width="9.6640625" style="67" bestFit="1" customWidth="1"/>
    <col min="13553" max="13554" width="11" style="67" customWidth="1"/>
    <col min="13555" max="13555" width="23.6640625" style="67" bestFit="1" customWidth="1"/>
    <col min="13556" max="13556" width="14.21875" style="67" bestFit="1" customWidth="1"/>
    <col min="13557" max="13804" width="8.88671875" style="67"/>
    <col min="13805" max="13805" width="28" style="67" bestFit="1" customWidth="1"/>
    <col min="13806" max="13806" width="11.109375" style="67" bestFit="1" customWidth="1"/>
    <col min="13807" max="13807" width="15.109375" style="67" bestFit="1" customWidth="1"/>
    <col min="13808" max="13808" width="9.6640625" style="67" bestFit="1" customWidth="1"/>
    <col min="13809" max="13810" width="11" style="67" customWidth="1"/>
    <col min="13811" max="13811" width="23.6640625" style="67" bestFit="1" customWidth="1"/>
    <col min="13812" max="13812" width="14.21875" style="67" bestFit="1" customWidth="1"/>
    <col min="13813" max="14060" width="8.88671875" style="67"/>
    <col min="14061" max="14061" width="28" style="67" bestFit="1" customWidth="1"/>
    <col min="14062" max="14062" width="11.109375" style="67" bestFit="1" customWidth="1"/>
    <col min="14063" max="14063" width="15.109375" style="67" bestFit="1" customWidth="1"/>
    <col min="14064" max="14064" width="9.6640625" style="67" bestFit="1" customWidth="1"/>
    <col min="14065" max="14066" width="11" style="67" customWidth="1"/>
    <col min="14067" max="14067" width="23.6640625" style="67" bestFit="1" customWidth="1"/>
    <col min="14068" max="14068" width="14.21875" style="67" bestFit="1" customWidth="1"/>
    <col min="14069" max="14316" width="8.88671875" style="67"/>
    <col min="14317" max="14317" width="28" style="67" bestFit="1" customWidth="1"/>
    <col min="14318" max="14318" width="11.109375" style="67" bestFit="1" customWidth="1"/>
    <col min="14319" max="14319" width="15.109375" style="67" bestFit="1" customWidth="1"/>
    <col min="14320" max="14320" width="9.6640625" style="67" bestFit="1" customWidth="1"/>
    <col min="14321" max="14322" width="11" style="67" customWidth="1"/>
    <col min="14323" max="14323" width="23.6640625" style="67" bestFit="1" customWidth="1"/>
    <col min="14324" max="14324" width="14.21875" style="67" bestFit="1" customWidth="1"/>
    <col min="14325" max="14572" width="8.88671875" style="67"/>
    <col min="14573" max="14573" width="28" style="67" bestFit="1" customWidth="1"/>
    <col min="14574" max="14574" width="11.109375" style="67" bestFit="1" customWidth="1"/>
    <col min="14575" max="14575" width="15.109375" style="67" bestFit="1" customWidth="1"/>
    <col min="14576" max="14576" width="9.6640625" style="67" bestFit="1" customWidth="1"/>
    <col min="14577" max="14578" width="11" style="67" customWidth="1"/>
    <col min="14579" max="14579" width="23.6640625" style="67" bestFit="1" customWidth="1"/>
    <col min="14580" max="14580" width="14.21875" style="67" bestFit="1" customWidth="1"/>
    <col min="14581" max="14828" width="8.88671875" style="67"/>
    <col min="14829" max="14829" width="28" style="67" bestFit="1" customWidth="1"/>
    <col min="14830" max="14830" width="11.109375" style="67" bestFit="1" customWidth="1"/>
    <col min="14831" max="14831" width="15.109375" style="67" bestFit="1" customWidth="1"/>
    <col min="14832" max="14832" width="9.6640625" style="67" bestFit="1" customWidth="1"/>
    <col min="14833" max="14834" width="11" style="67" customWidth="1"/>
    <col min="14835" max="14835" width="23.6640625" style="67" bestFit="1" customWidth="1"/>
    <col min="14836" max="14836" width="14.21875" style="67" bestFit="1" customWidth="1"/>
    <col min="14837" max="15084" width="8.88671875" style="67"/>
    <col min="15085" max="15085" width="28" style="67" bestFit="1" customWidth="1"/>
    <col min="15086" max="15086" width="11.109375" style="67" bestFit="1" customWidth="1"/>
    <col min="15087" max="15087" width="15.109375" style="67" bestFit="1" customWidth="1"/>
    <col min="15088" max="15088" width="9.6640625" style="67" bestFit="1" customWidth="1"/>
    <col min="15089" max="15090" width="11" style="67" customWidth="1"/>
    <col min="15091" max="15091" width="23.6640625" style="67" bestFit="1" customWidth="1"/>
    <col min="15092" max="15092" width="14.21875" style="67" bestFit="1" customWidth="1"/>
    <col min="15093" max="15340" width="8.88671875" style="67"/>
    <col min="15341" max="15341" width="28" style="67" bestFit="1" customWidth="1"/>
    <col min="15342" max="15342" width="11.109375" style="67" bestFit="1" customWidth="1"/>
    <col min="15343" max="15343" width="15.109375" style="67" bestFit="1" customWidth="1"/>
    <col min="15344" max="15344" width="9.6640625" style="67" bestFit="1" customWidth="1"/>
    <col min="15345" max="15346" width="11" style="67" customWidth="1"/>
    <col min="15347" max="15347" width="23.6640625" style="67" bestFit="1" customWidth="1"/>
    <col min="15348" max="15348" width="14.21875" style="67" bestFit="1" customWidth="1"/>
    <col min="15349" max="15596" width="8.88671875" style="67"/>
    <col min="15597" max="15597" width="28" style="67" bestFit="1" customWidth="1"/>
    <col min="15598" max="15598" width="11.109375" style="67" bestFit="1" customWidth="1"/>
    <col min="15599" max="15599" width="15.109375" style="67" bestFit="1" customWidth="1"/>
    <col min="15600" max="15600" width="9.6640625" style="67" bestFit="1" customWidth="1"/>
    <col min="15601" max="15602" width="11" style="67" customWidth="1"/>
    <col min="15603" max="15603" width="23.6640625" style="67" bestFit="1" customWidth="1"/>
    <col min="15604" max="15604" width="14.21875" style="67" bestFit="1" customWidth="1"/>
    <col min="15605" max="15852" width="8.88671875" style="67"/>
    <col min="15853" max="15853" width="28" style="67" bestFit="1" customWidth="1"/>
    <col min="15854" max="15854" width="11.109375" style="67" bestFit="1" customWidth="1"/>
    <col min="15855" max="15855" width="15.109375" style="67" bestFit="1" customWidth="1"/>
    <col min="15856" max="15856" width="9.6640625" style="67" bestFit="1" customWidth="1"/>
    <col min="15857" max="15858" width="11" style="67" customWidth="1"/>
    <col min="15859" max="15859" width="23.6640625" style="67" bestFit="1" customWidth="1"/>
    <col min="15860" max="15860" width="14.21875" style="67" bestFit="1" customWidth="1"/>
    <col min="15861" max="16108" width="8.88671875" style="67"/>
    <col min="16109" max="16109" width="28" style="67" bestFit="1" customWidth="1"/>
    <col min="16110" max="16110" width="11.109375" style="67" bestFit="1" customWidth="1"/>
    <col min="16111" max="16111" width="15.109375" style="67" bestFit="1" customWidth="1"/>
    <col min="16112" max="16112" width="9.6640625" style="67" bestFit="1" customWidth="1"/>
    <col min="16113" max="16114" width="11" style="67" customWidth="1"/>
    <col min="16115" max="16115" width="23.6640625" style="67" bestFit="1" customWidth="1"/>
    <col min="16116" max="16116" width="14.21875" style="67" bestFit="1" customWidth="1"/>
    <col min="16117" max="16384" width="8.88671875" style="67"/>
  </cols>
  <sheetData>
    <row r="1" spans="1:8" x14ac:dyDescent="0.2">
      <c r="F1" s="74" t="s">
        <v>461</v>
      </c>
      <c r="G1" s="74" t="s">
        <v>460</v>
      </c>
      <c r="H1" s="74" t="s">
        <v>480</v>
      </c>
    </row>
    <row r="2" spans="1:8" x14ac:dyDescent="0.2">
      <c r="F2" s="71">
        <f>COUNTIF(F5:F603, TRUE)</f>
        <v>214</v>
      </c>
      <c r="G2" s="71">
        <f>COUNTIF(G5:G603, TRUE)</f>
        <v>290</v>
      </c>
      <c r="H2" s="71"/>
    </row>
    <row r="4" spans="1:8" x14ac:dyDescent="0.2">
      <c r="A4" s="75" t="s">
        <v>26</v>
      </c>
      <c r="B4" s="75" t="s">
        <v>1</v>
      </c>
      <c r="C4" s="75" t="s">
        <v>5</v>
      </c>
      <c r="D4" s="108" t="s">
        <v>11</v>
      </c>
      <c r="E4" s="105"/>
      <c r="F4" s="74" t="s">
        <v>461</v>
      </c>
      <c r="G4" s="74" t="s">
        <v>460</v>
      </c>
    </row>
    <row r="5" spans="1:8" x14ac:dyDescent="0.2">
      <c r="A5" s="71"/>
      <c r="B5" s="71"/>
      <c r="C5" s="70"/>
      <c r="D5" s="105"/>
      <c r="E5" s="105"/>
      <c r="F5" s="72"/>
      <c r="G5" s="72"/>
    </row>
    <row r="6" spans="1:8" x14ac:dyDescent="0.2">
      <c r="A6" s="71" t="s">
        <v>422</v>
      </c>
      <c r="B6" s="71" t="s">
        <v>6</v>
      </c>
      <c r="C6" s="70" t="s">
        <v>248</v>
      </c>
      <c r="D6" s="109">
        <v>8117</v>
      </c>
      <c r="E6" s="105"/>
      <c r="F6" s="69" t="b">
        <v>1</v>
      </c>
      <c r="G6" s="69" t="b">
        <v>0</v>
      </c>
    </row>
    <row r="7" spans="1:8" x14ac:dyDescent="0.2">
      <c r="A7" s="71" t="s">
        <v>423</v>
      </c>
      <c r="B7" s="71" t="s">
        <v>6</v>
      </c>
      <c r="C7" s="70" t="s">
        <v>248</v>
      </c>
      <c r="D7" s="109">
        <v>8118</v>
      </c>
      <c r="E7" s="105"/>
      <c r="F7" s="69" t="b">
        <v>1</v>
      </c>
      <c r="G7" s="69" t="b">
        <v>0</v>
      </c>
    </row>
    <row r="8" spans="1:8" x14ac:dyDescent="0.2">
      <c r="A8" s="71" t="s">
        <v>424</v>
      </c>
      <c r="B8" s="71" t="s">
        <v>6</v>
      </c>
      <c r="C8" s="70" t="s">
        <v>248</v>
      </c>
      <c r="D8" s="109">
        <v>8120</v>
      </c>
      <c r="E8" s="105"/>
      <c r="F8" s="69" t="b">
        <v>0</v>
      </c>
      <c r="G8" s="69" t="b">
        <v>1</v>
      </c>
    </row>
    <row r="9" spans="1:8" x14ac:dyDescent="0.2">
      <c r="A9" s="71" t="s">
        <v>254</v>
      </c>
      <c r="B9" s="71" t="s">
        <v>6</v>
      </c>
      <c r="C9" s="70" t="s">
        <v>248</v>
      </c>
      <c r="D9" s="109">
        <v>8121</v>
      </c>
      <c r="E9" s="105"/>
      <c r="F9" s="69" t="b">
        <v>1</v>
      </c>
      <c r="G9" s="69" t="b">
        <v>1</v>
      </c>
    </row>
    <row r="10" spans="1:8" x14ac:dyDescent="0.2">
      <c r="A10" s="71" t="s">
        <v>425</v>
      </c>
      <c r="B10" s="91" t="s">
        <v>6</v>
      </c>
      <c r="C10" s="70" t="s">
        <v>248</v>
      </c>
      <c r="D10" s="109">
        <v>8122</v>
      </c>
      <c r="E10" s="105"/>
      <c r="F10" s="69" t="b">
        <v>1</v>
      </c>
      <c r="G10" s="69" t="b">
        <v>1</v>
      </c>
    </row>
    <row r="11" spans="1:8" x14ac:dyDescent="0.2">
      <c r="A11" s="91" t="s">
        <v>426</v>
      </c>
      <c r="B11" s="71" t="s">
        <v>6</v>
      </c>
      <c r="C11" s="70" t="s">
        <v>248</v>
      </c>
      <c r="D11" s="109">
        <v>8123</v>
      </c>
      <c r="E11" s="105"/>
      <c r="F11" s="69" t="b">
        <v>1</v>
      </c>
      <c r="G11" s="69" t="b">
        <v>1</v>
      </c>
    </row>
    <row r="12" spans="1:8" x14ac:dyDescent="0.2">
      <c r="A12" s="91" t="s">
        <v>427</v>
      </c>
      <c r="B12" s="71" t="s">
        <v>6</v>
      </c>
      <c r="C12" s="70" t="s">
        <v>248</v>
      </c>
      <c r="D12" s="109">
        <v>8124</v>
      </c>
      <c r="E12" s="105"/>
      <c r="F12" s="69" t="b">
        <v>0</v>
      </c>
      <c r="G12" s="69" t="b">
        <v>1</v>
      </c>
    </row>
    <row r="13" spans="1:8" x14ac:dyDescent="0.2">
      <c r="A13" s="91" t="s">
        <v>428</v>
      </c>
      <c r="B13" s="71" t="s">
        <v>6</v>
      </c>
      <c r="C13" s="70" t="s">
        <v>248</v>
      </c>
      <c r="D13" s="109">
        <v>8143</v>
      </c>
      <c r="E13" s="105"/>
      <c r="F13" s="69" t="b">
        <v>1</v>
      </c>
      <c r="G13" s="69" t="b">
        <v>1</v>
      </c>
    </row>
    <row r="14" spans="1:8" x14ac:dyDescent="0.2">
      <c r="A14" s="96" t="s">
        <v>429</v>
      </c>
      <c r="B14" s="95" t="s">
        <v>6</v>
      </c>
      <c r="C14" s="94" t="s">
        <v>248</v>
      </c>
      <c r="D14" s="110">
        <v>8177</v>
      </c>
      <c r="E14" s="137"/>
      <c r="F14" s="93" t="b">
        <v>0</v>
      </c>
      <c r="G14" s="93" t="b">
        <v>0</v>
      </c>
    </row>
    <row r="15" spans="1:8" x14ac:dyDescent="0.2">
      <c r="A15" s="91"/>
      <c r="B15" s="71"/>
      <c r="C15" s="70"/>
      <c r="D15" s="105"/>
      <c r="E15" s="105"/>
      <c r="F15" s="72"/>
      <c r="G15" s="72"/>
    </row>
    <row r="16" spans="1:8" x14ac:dyDescent="0.2">
      <c r="A16" s="71" t="s">
        <v>430</v>
      </c>
      <c r="B16" s="71" t="s">
        <v>20</v>
      </c>
      <c r="C16" s="70" t="s">
        <v>248</v>
      </c>
      <c r="D16" s="111">
        <v>812</v>
      </c>
      <c r="E16" s="138"/>
      <c r="F16" s="92" t="b">
        <v>1</v>
      </c>
      <c r="G16" s="69" t="b">
        <v>1</v>
      </c>
    </row>
    <row r="17" spans="1:8" x14ac:dyDescent="0.2">
      <c r="A17" s="71" t="s">
        <v>431</v>
      </c>
      <c r="B17" s="71" t="s">
        <v>20</v>
      </c>
      <c r="C17" s="70" t="s">
        <v>248</v>
      </c>
      <c r="D17" s="111">
        <v>819</v>
      </c>
      <c r="E17" s="138"/>
      <c r="F17" s="92" t="b">
        <v>1</v>
      </c>
      <c r="G17" s="69" t="b">
        <v>1</v>
      </c>
    </row>
    <row r="18" spans="1:8" x14ac:dyDescent="0.2">
      <c r="A18" s="71" t="s">
        <v>432</v>
      </c>
      <c r="B18" s="71" t="s">
        <v>20</v>
      </c>
      <c r="C18" s="70" t="s">
        <v>248</v>
      </c>
      <c r="D18" s="111">
        <v>831</v>
      </c>
      <c r="E18" s="138"/>
      <c r="F18" s="92" t="b">
        <v>1</v>
      </c>
      <c r="G18" s="69" t="b">
        <v>1</v>
      </c>
    </row>
    <row r="19" spans="1:8" x14ac:dyDescent="0.2">
      <c r="A19" s="71" t="s">
        <v>433</v>
      </c>
      <c r="B19" s="71" t="s">
        <v>20</v>
      </c>
      <c r="C19" s="70" t="s">
        <v>248</v>
      </c>
      <c r="D19" s="111">
        <v>832</v>
      </c>
      <c r="E19" s="138"/>
      <c r="F19" s="92" t="b">
        <v>1</v>
      </c>
      <c r="G19" s="69" t="b">
        <v>1</v>
      </c>
    </row>
    <row r="20" spans="1:8" x14ac:dyDescent="0.2">
      <c r="A20" s="71"/>
      <c r="B20" s="71"/>
      <c r="C20" s="70"/>
      <c r="D20" s="105"/>
      <c r="E20" s="105"/>
      <c r="F20" s="72"/>
      <c r="G20" s="72"/>
    </row>
    <row r="21" spans="1:8" x14ac:dyDescent="0.2">
      <c r="A21" s="71" t="s">
        <v>434</v>
      </c>
      <c r="B21" s="71" t="s">
        <v>8</v>
      </c>
      <c r="C21" s="70" t="s">
        <v>248</v>
      </c>
      <c r="D21" s="112">
        <v>952</v>
      </c>
      <c r="E21" s="105"/>
      <c r="F21" s="69" t="b">
        <v>0</v>
      </c>
      <c r="G21" s="69" t="b">
        <v>0</v>
      </c>
    </row>
    <row r="22" spans="1:8" x14ac:dyDescent="0.2">
      <c r="A22" s="71" t="s">
        <v>435</v>
      </c>
      <c r="B22" s="71" t="s">
        <v>8</v>
      </c>
      <c r="C22" s="70" t="s">
        <v>248</v>
      </c>
      <c r="D22" s="112">
        <v>976</v>
      </c>
      <c r="E22" s="105"/>
      <c r="F22" s="69" t="b">
        <v>1</v>
      </c>
      <c r="G22" s="69" t="b">
        <v>1</v>
      </c>
    </row>
    <row r="23" spans="1:8" x14ac:dyDescent="0.2">
      <c r="A23" s="71" t="s">
        <v>436</v>
      </c>
      <c r="B23" s="71" t="s">
        <v>8</v>
      </c>
      <c r="C23" s="70" t="s">
        <v>248</v>
      </c>
      <c r="D23" s="112">
        <v>982</v>
      </c>
      <c r="E23" s="105"/>
      <c r="F23" s="69" t="b">
        <v>1</v>
      </c>
      <c r="G23" s="69" t="b">
        <v>1</v>
      </c>
    </row>
    <row r="24" spans="1:8" x14ac:dyDescent="0.2">
      <c r="A24" s="71" t="s">
        <v>437</v>
      </c>
      <c r="B24" s="71" t="s">
        <v>8</v>
      </c>
      <c r="C24" s="70" t="s">
        <v>248</v>
      </c>
      <c r="D24" s="112">
        <v>991</v>
      </c>
      <c r="E24" s="105"/>
      <c r="F24" s="69" t="b">
        <v>1</v>
      </c>
      <c r="G24" s="69" t="b">
        <v>1</v>
      </c>
    </row>
    <row r="25" spans="1:8" x14ac:dyDescent="0.2">
      <c r="A25" s="71" t="s">
        <v>438</v>
      </c>
      <c r="B25" s="71" t="s">
        <v>8</v>
      </c>
      <c r="C25" s="70" t="s">
        <v>248</v>
      </c>
      <c r="D25" s="112">
        <v>997</v>
      </c>
      <c r="E25" s="105"/>
      <c r="F25" s="69" t="b">
        <v>0</v>
      </c>
      <c r="G25" s="69" t="b">
        <v>1</v>
      </c>
    </row>
    <row r="26" spans="1:8" x14ac:dyDescent="0.2">
      <c r="A26" s="71" t="s">
        <v>439</v>
      </c>
      <c r="B26" s="71" t="s">
        <v>8</v>
      </c>
      <c r="C26" s="70" t="s">
        <v>248</v>
      </c>
      <c r="D26" s="112">
        <v>9003</v>
      </c>
      <c r="E26" s="105"/>
      <c r="F26" s="69" t="b">
        <v>1</v>
      </c>
      <c r="G26" s="69" t="b">
        <v>1</v>
      </c>
    </row>
    <row r="27" spans="1:8" x14ac:dyDescent="0.2">
      <c r="A27" s="71" t="s">
        <v>440</v>
      </c>
      <c r="B27" s="71" t="s">
        <v>8</v>
      </c>
      <c r="C27" s="70" t="s">
        <v>248</v>
      </c>
      <c r="D27" s="112">
        <v>9006</v>
      </c>
      <c r="E27" s="105"/>
      <c r="F27" s="69" t="b">
        <v>1</v>
      </c>
      <c r="G27" s="69" t="b">
        <v>1</v>
      </c>
    </row>
    <row r="28" spans="1:8" x14ac:dyDescent="0.2">
      <c r="A28" s="91" t="s">
        <v>441</v>
      </c>
      <c r="B28" s="91" t="s">
        <v>8</v>
      </c>
      <c r="C28" s="70" t="s">
        <v>248</v>
      </c>
      <c r="D28" s="112">
        <v>9014</v>
      </c>
      <c r="E28" s="105"/>
      <c r="F28" s="69" t="b">
        <v>1</v>
      </c>
      <c r="G28" s="69" t="b">
        <v>1</v>
      </c>
    </row>
    <row r="29" spans="1:8" x14ac:dyDescent="0.2">
      <c r="A29" s="91"/>
      <c r="B29" s="91"/>
      <c r="C29" s="70"/>
      <c r="D29" s="105"/>
      <c r="E29" s="105"/>
      <c r="F29" s="72"/>
      <c r="G29" s="72"/>
    </row>
    <row r="30" spans="1:8" x14ac:dyDescent="0.2">
      <c r="A30" s="71" t="s">
        <v>442</v>
      </c>
      <c r="B30" s="71" t="s">
        <v>21</v>
      </c>
      <c r="C30" s="70" t="s">
        <v>248</v>
      </c>
      <c r="D30" s="113">
        <v>900</v>
      </c>
      <c r="E30" s="105"/>
      <c r="F30" s="69" t="b">
        <v>1</v>
      </c>
      <c r="G30" s="69" t="b">
        <v>1</v>
      </c>
    </row>
    <row r="31" spans="1:8" x14ac:dyDescent="0.2">
      <c r="A31" s="71" t="s">
        <v>443</v>
      </c>
      <c r="B31" s="71" t="s">
        <v>21</v>
      </c>
      <c r="C31" s="70" t="s">
        <v>248</v>
      </c>
      <c r="D31" s="113">
        <v>908</v>
      </c>
      <c r="E31" s="105"/>
      <c r="F31" s="69" t="b">
        <v>1</v>
      </c>
      <c r="G31" s="69" t="b">
        <v>1</v>
      </c>
    </row>
    <row r="32" spans="1:8" x14ac:dyDescent="0.2">
      <c r="A32" s="71" t="s">
        <v>268</v>
      </c>
      <c r="B32" s="71" t="s">
        <v>21</v>
      </c>
      <c r="C32" s="70" t="s">
        <v>248</v>
      </c>
      <c r="D32" s="113">
        <v>9381</v>
      </c>
      <c r="E32" s="105"/>
      <c r="F32" s="69" t="b">
        <v>0</v>
      </c>
      <c r="G32" s="69" t="b">
        <v>0</v>
      </c>
      <c r="H32" s="104" t="s">
        <v>487</v>
      </c>
    </row>
    <row r="33" spans="1:7" x14ac:dyDescent="0.2">
      <c r="A33" s="71"/>
      <c r="B33" s="71"/>
      <c r="C33" s="70"/>
      <c r="D33" s="105"/>
      <c r="E33" s="105"/>
      <c r="F33" s="72"/>
      <c r="G33" s="72"/>
    </row>
    <row r="34" spans="1:7" x14ac:dyDescent="0.2">
      <c r="A34" s="71" t="s">
        <v>444</v>
      </c>
      <c r="B34" s="71" t="s">
        <v>22</v>
      </c>
      <c r="C34" s="70" t="s">
        <v>248</v>
      </c>
      <c r="D34" s="108">
        <v>1002</v>
      </c>
      <c r="E34" s="105"/>
      <c r="F34" s="69" t="b">
        <v>1</v>
      </c>
      <c r="G34" s="69" t="b">
        <v>1</v>
      </c>
    </row>
    <row r="35" spans="1:7" x14ac:dyDescent="0.2">
      <c r="A35" s="71"/>
      <c r="B35" s="71"/>
      <c r="C35" s="70"/>
      <c r="D35" s="105"/>
      <c r="E35" s="105"/>
      <c r="F35" s="72"/>
      <c r="G35" s="72"/>
    </row>
    <row r="36" spans="1:7" x14ac:dyDescent="0.2">
      <c r="A36" s="71" t="s">
        <v>250</v>
      </c>
      <c r="B36" s="71" t="s">
        <v>9</v>
      </c>
      <c r="C36" s="70" t="s">
        <v>248</v>
      </c>
      <c r="D36" s="114">
        <v>10029</v>
      </c>
      <c r="E36" s="105"/>
      <c r="F36" s="69" t="b">
        <v>1</v>
      </c>
      <c r="G36" s="69" t="b">
        <v>1</v>
      </c>
    </row>
    <row r="37" spans="1:7" x14ac:dyDescent="0.2">
      <c r="A37" s="71" t="s">
        <v>251</v>
      </c>
      <c r="B37" s="71" t="s">
        <v>9</v>
      </c>
      <c r="C37" s="70" t="s">
        <v>248</v>
      </c>
      <c r="D37" s="114">
        <v>10035</v>
      </c>
      <c r="E37" s="105"/>
      <c r="F37" s="69" t="b">
        <v>1</v>
      </c>
      <c r="G37" s="69" t="b">
        <v>1</v>
      </c>
    </row>
    <row r="38" spans="1:7" x14ac:dyDescent="0.2">
      <c r="A38" s="71" t="s">
        <v>253</v>
      </c>
      <c r="B38" s="71" t="s">
        <v>9</v>
      </c>
      <c r="C38" s="70" t="s">
        <v>248</v>
      </c>
      <c r="D38" s="114">
        <v>10076</v>
      </c>
      <c r="E38" s="105"/>
      <c r="F38" s="69" t="b">
        <v>0</v>
      </c>
      <c r="G38" s="69" t="b">
        <v>1</v>
      </c>
    </row>
    <row r="39" spans="1:7" x14ac:dyDescent="0.2">
      <c r="A39" s="71" t="s">
        <v>255</v>
      </c>
      <c r="B39" s="71" t="s">
        <v>9</v>
      </c>
      <c r="C39" s="70" t="s">
        <v>248</v>
      </c>
      <c r="D39" s="114">
        <v>10080</v>
      </c>
      <c r="E39" s="105"/>
      <c r="F39" s="69" t="b">
        <v>0</v>
      </c>
      <c r="G39" s="69" t="b">
        <v>1</v>
      </c>
    </row>
    <row r="40" spans="1:7" ht="15" x14ac:dyDescent="0.2">
      <c r="A40" s="71" t="s">
        <v>249</v>
      </c>
      <c r="B40" s="71" t="s">
        <v>9</v>
      </c>
      <c r="C40" s="70" t="s">
        <v>248</v>
      </c>
      <c r="D40" s="115">
        <v>10149</v>
      </c>
      <c r="E40" s="139"/>
      <c r="F40" s="69" t="b">
        <v>0</v>
      </c>
      <c r="G40" s="69" t="b">
        <v>0</v>
      </c>
    </row>
    <row r="41" spans="1:7" x14ac:dyDescent="0.2">
      <c r="A41" s="71"/>
      <c r="B41" s="71"/>
      <c r="C41" s="70"/>
      <c r="D41" s="105"/>
      <c r="E41" s="105"/>
      <c r="F41" s="72"/>
      <c r="G41" s="72"/>
    </row>
    <row r="42" spans="1:7" x14ac:dyDescent="0.2">
      <c r="A42" s="71" t="s">
        <v>416</v>
      </c>
      <c r="B42" s="71" t="s">
        <v>10</v>
      </c>
      <c r="C42" s="70" t="s">
        <v>248</v>
      </c>
      <c r="D42" s="116">
        <v>12009</v>
      </c>
      <c r="E42" s="140"/>
      <c r="F42" s="69" t="b">
        <v>0</v>
      </c>
      <c r="G42" s="69" t="b">
        <v>1</v>
      </c>
    </row>
    <row r="43" spans="1:7" x14ac:dyDescent="0.2">
      <c r="A43" s="71" t="s">
        <v>417</v>
      </c>
      <c r="B43" s="71" t="s">
        <v>10</v>
      </c>
      <c r="C43" s="70" t="s">
        <v>248</v>
      </c>
      <c r="D43" s="116">
        <v>12010</v>
      </c>
      <c r="E43" s="140"/>
      <c r="F43" s="69" t="b">
        <v>0</v>
      </c>
      <c r="G43" s="69" t="b">
        <v>0</v>
      </c>
    </row>
    <row r="44" spans="1:7" x14ac:dyDescent="0.2">
      <c r="A44" s="71" t="s">
        <v>252</v>
      </c>
      <c r="B44" s="71" t="s">
        <v>10</v>
      </c>
      <c r="C44" s="70" t="s">
        <v>248</v>
      </c>
      <c r="D44" s="117">
        <v>12011</v>
      </c>
      <c r="E44" s="141"/>
      <c r="F44" s="69" t="b">
        <v>1</v>
      </c>
      <c r="G44" s="69" t="b">
        <v>0</v>
      </c>
    </row>
    <row r="45" spans="1:7" x14ac:dyDescent="0.2">
      <c r="A45" s="71" t="s">
        <v>256</v>
      </c>
      <c r="B45" s="71" t="s">
        <v>10</v>
      </c>
      <c r="C45" s="70" t="s">
        <v>248</v>
      </c>
      <c r="D45" s="116">
        <v>12231</v>
      </c>
      <c r="E45" s="140"/>
      <c r="F45" s="69" t="b">
        <v>1</v>
      </c>
      <c r="G45" s="69" t="b">
        <v>0</v>
      </c>
    </row>
    <row r="46" spans="1:7" x14ac:dyDescent="0.2">
      <c r="A46" s="71" t="s">
        <v>257</v>
      </c>
      <c r="B46" s="71" t="s">
        <v>10</v>
      </c>
      <c r="C46" s="70" t="s">
        <v>248</v>
      </c>
      <c r="D46" s="116">
        <v>12232</v>
      </c>
      <c r="E46" s="140"/>
      <c r="F46" s="69" t="b">
        <v>1</v>
      </c>
      <c r="G46" s="69" t="b">
        <v>1</v>
      </c>
    </row>
    <row r="47" spans="1:7" x14ac:dyDescent="0.2">
      <c r="A47" s="71" t="s">
        <v>258</v>
      </c>
      <c r="B47" s="71" t="s">
        <v>10</v>
      </c>
      <c r="C47" s="70" t="s">
        <v>248</v>
      </c>
      <c r="D47" s="116">
        <v>12233</v>
      </c>
      <c r="E47" s="140"/>
      <c r="F47" s="69" t="b">
        <v>0</v>
      </c>
      <c r="G47" s="69" t="b">
        <v>1</v>
      </c>
    </row>
    <row r="48" spans="1:7" x14ac:dyDescent="0.2">
      <c r="A48" s="71" t="s">
        <v>259</v>
      </c>
      <c r="B48" s="71" t="s">
        <v>10</v>
      </c>
      <c r="C48" s="70" t="s">
        <v>248</v>
      </c>
      <c r="D48" s="116">
        <v>12239</v>
      </c>
      <c r="E48" s="140"/>
      <c r="F48" s="69" t="b">
        <v>0</v>
      </c>
      <c r="G48" s="69" t="b">
        <v>1</v>
      </c>
    </row>
    <row r="49" spans="1:7" x14ac:dyDescent="0.2">
      <c r="A49" s="71" t="s">
        <v>260</v>
      </c>
      <c r="B49" s="71" t="s">
        <v>10</v>
      </c>
      <c r="C49" s="70" t="s">
        <v>248</v>
      </c>
      <c r="D49" s="116">
        <v>12250</v>
      </c>
      <c r="E49" s="140"/>
      <c r="F49" s="69" t="b">
        <v>0</v>
      </c>
      <c r="G49" s="69" t="b">
        <v>0</v>
      </c>
    </row>
    <row r="50" spans="1:7" x14ac:dyDescent="0.2">
      <c r="A50" s="71" t="s">
        <v>261</v>
      </c>
      <c r="B50" s="71" t="s">
        <v>10</v>
      </c>
      <c r="C50" s="70" t="s">
        <v>248</v>
      </c>
      <c r="D50" s="116">
        <v>12253</v>
      </c>
      <c r="E50" s="140"/>
      <c r="F50" s="69" t="b">
        <v>1</v>
      </c>
      <c r="G50" s="69" t="b">
        <v>0</v>
      </c>
    </row>
    <row r="51" spans="1:7" x14ac:dyDescent="0.2">
      <c r="A51" s="71" t="s">
        <v>262</v>
      </c>
      <c r="B51" s="71" t="s">
        <v>10</v>
      </c>
      <c r="C51" s="70" t="s">
        <v>248</v>
      </c>
      <c r="D51" s="116">
        <v>12263</v>
      </c>
      <c r="E51" s="140"/>
      <c r="F51" s="69" t="b">
        <v>0</v>
      </c>
      <c r="G51" s="69" t="b">
        <v>1</v>
      </c>
    </row>
    <row r="52" spans="1:7" x14ac:dyDescent="0.2">
      <c r="A52" s="71" t="s">
        <v>263</v>
      </c>
      <c r="B52" s="71" t="s">
        <v>10</v>
      </c>
      <c r="C52" s="70" t="s">
        <v>248</v>
      </c>
      <c r="D52" s="116">
        <v>12264</v>
      </c>
      <c r="E52" s="140"/>
      <c r="F52" s="69" t="b">
        <v>1</v>
      </c>
      <c r="G52" s="69" t="b">
        <v>1</v>
      </c>
    </row>
    <row r="53" spans="1:7" x14ac:dyDescent="0.2">
      <c r="A53" s="71" t="s">
        <v>264</v>
      </c>
      <c r="B53" s="71" t="s">
        <v>10</v>
      </c>
      <c r="C53" s="70" t="s">
        <v>248</v>
      </c>
      <c r="D53" s="116">
        <v>12265</v>
      </c>
      <c r="E53" s="140"/>
      <c r="F53" s="69" t="b">
        <v>1</v>
      </c>
      <c r="G53" s="69" t="b">
        <v>1</v>
      </c>
    </row>
    <row r="54" spans="1:7" x14ac:dyDescent="0.2">
      <c r="A54" s="71" t="s">
        <v>265</v>
      </c>
      <c r="B54" s="71" t="s">
        <v>10</v>
      </c>
      <c r="C54" s="70" t="s">
        <v>248</v>
      </c>
      <c r="D54" s="116">
        <v>12266</v>
      </c>
      <c r="E54" s="140"/>
      <c r="F54" s="69" t="b">
        <v>1</v>
      </c>
      <c r="G54" s="69" t="b">
        <v>1</v>
      </c>
    </row>
    <row r="55" spans="1:7" x14ac:dyDescent="0.2">
      <c r="A55" s="71" t="s">
        <v>266</v>
      </c>
      <c r="B55" s="71" t="s">
        <v>10</v>
      </c>
      <c r="C55" s="70" t="s">
        <v>248</v>
      </c>
      <c r="D55" s="116">
        <v>12280</v>
      </c>
      <c r="E55" s="140"/>
      <c r="F55" s="69" t="b">
        <v>0</v>
      </c>
      <c r="G55" s="69" t="b">
        <v>0</v>
      </c>
    </row>
    <row r="56" spans="1:7" x14ac:dyDescent="0.2">
      <c r="A56" s="71" t="s">
        <v>267</v>
      </c>
      <c r="B56" s="71" t="s">
        <v>10</v>
      </c>
      <c r="C56" s="70" t="s">
        <v>248</v>
      </c>
      <c r="D56" s="116">
        <v>12285</v>
      </c>
      <c r="E56" s="140"/>
      <c r="F56" s="69" t="b">
        <v>1</v>
      </c>
      <c r="G56" s="69" t="b">
        <v>1</v>
      </c>
    </row>
    <row r="57" spans="1:7" x14ac:dyDescent="0.2">
      <c r="A57" s="71"/>
      <c r="B57" s="71"/>
      <c r="C57" s="72"/>
      <c r="D57" s="105"/>
      <c r="E57" s="105"/>
      <c r="F57" s="72"/>
      <c r="G57" s="72"/>
    </row>
    <row r="58" spans="1:7" x14ac:dyDescent="0.2">
      <c r="A58" s="71" t="s">
        <v>269</v>
      </c>
      <c r="B58" s="71" t="s">
        <v>23</v>
      </c>
      <c r="C58" s="70" t="s">
        <v>248</v>
      </c>
      <c r="D58" s="118">
        <v>1214</v>
      </c>
      <c r="E58" s="105"/>
      <c r="F58" s="69" t="b">
        <v>1</v>
      </c>
      <c r="G58" s="69" t="b">
        <v>1</v>
      </c>
    </row>
    <row r="59" spans="1:7" x14ac:dyDescent="0.2">
      <c r="A59" s="71" t="s">
        <v>270</v>
      </c>
      <c r="B59" s="71" t="s">
        <v>23</v>
      </c>
      <c r="C59" s="70" t="s">
        <v>248</v>
      </c>
      <c r="D59" s="118">
        <v>1215</v>
      </c>
      <c r="E59" s="105"/>
      <c r="F59" s="69" t="b">
        <v>0</v>
      </c>
      <c r="G59" s="69" t="b">
        <v>1</v>
      </c>
    </row>
    <row r="60" spans="1:7" ht="14.4" customHeight="1" x14ac:dyDescent="0.3">
      <c r="A60" s="90" t="s">
        <v>418</v>
      </c>
      <c r="B60" s="71" t="s">
        <v>23</v>
      </c>
      <c r="C60" s="70" t="s">
        <v>248</v>
      </c>
      <c r="D60" s="118">
        <v>1282</v>
      </c>
      <c r="E60" s="105"/>
      <c r="F60" s="69" t="b">
        <v>1</v>
      </c>
      <c r="G60" s="69" t="b">
        <v>0</v>
      </c>
    </row>
    <row r="61" spans="1:7" x14ac:dyDescent="0.2">
      <c r="A61" s="71"/>
      <c r="B61" s="71"/>
      <c r="C61" s="70"/>
      <c r="D61" s="105"/>
      <c r="E61" s="105"/>
      <c r="F61" s="72"/>
      <c r="G61" s="72"/>
    </row>
    <row r="62" spans="1:7" x14ac:dyDescent="0.2">
      <c r="A62" s="75" t="s">
        <v>26</v>
      </c>
      <c r="B62" s="75" t="s">
        <v>1</v>
      </c>
      <c r="C62" s="75" t="s">
        <v>5</v>
      </c>
      <c r="D62" s="108" t="s">
        <v>11</v>
      </c>
      <c r="E62" s="105"/>
      <c r="F62" s="74" t="s">
        <v>461</v>
      </c>
      <c r="G62" s="74" t="s">
        <v>460</v>
      </c>
    </row>
    <row r="63" spans="1:7" x14ac:dyDescent="0.2">
      <c r="A63" s="71"/>
      <c r="B63" s="71"/>
      <c r="C63" s="70"/>
      <c r="D63" s="105"/>
      <c r="E63" s="105"/>
      <c r="F63" s="72"/>
      <c r="G63" s="72"/>
    </row>
    <row r="64" spans="1:7" x14ac:dyDescent="0.2">
      <c r="A64" s="71" t="s">
        <v>271</v>
      </c>
      <c r="B64" s="71" t="s">
        <v>6</v>
      </c>
      <c r="C64" s="70" t="s">
        <v>272</v>
      </c>
      <c r="D64" s="109">
        <v>8009</v>
      </c>
      <c r="E64" s="105"/>
      <c r="F64" s="69" t="b">
        <v>0</v>
      </c>
      <c r="G64" s="69" t="b">
        <v>0</v>
      </c>
    </row>
    <row r="65" spans="1:7" x14ac:dyDescent="0.2">
      <c r="A65" s="71" t="s">
        <v>273</v>
      </c>
      <c r="B65" s="71" t="s">
        <v>6</v>
      </c>
      <c r="C65" s="70" t="s">
        <v>272</v>
      </c>
      <c r="D65" s="109">
        <v>8010</v>
      </c>
      <c r="E65" s="105"/>
      <c r="F65" s="69" t="b">
        <v>0</v>
      </c>
      <c r="G65" s="69" t="b">
        <v>0</v>
      </c>
    </row>
    <row r="66" spans="1:7" x14ac:dyDescent="0.2">
      <c r="A66" s="71"/>
      <c r="B66" s="71"/>
      <c r="C66" s="70"/>
      <c r="D66" s="105"/>
      <c r="E66" s="105"/>
      <c r="F66" s="72"/>
      <c r="G66" s="72"/>
    </row>
    <row r="67" spans="1:7" x14ac:dyDescent="0.2">
      <c r="A67" s="71" t="s">
        <v>274</v>
      </c>
      <c r="B67" s="71" t="s">
        <v>20</v>
      </c>
      <c r="C67" s="70" t="s">
        <v>272</v>
      </c>
      <c r="D67" s="119">
        <v>833</v>
      </c>
      <c r="E67" s="120"/>
      <c r="F67" s="69" t="b">
        <v>0</v>
      </c>
      <c r="G67" s="69" t="b">
        <v>0</v>
      </c>
    </row>
    <row r="68" spans="1:7" x14ac:dyDescent="0.2">
      <c r="A68" s="71"/>
      <c r="B68" s="71"/>
      <c r="C68" s="70"/>
      <c r="D68" s="105"/>
      <c r="E68" s="105"/>
      <c r="F68" s="72"/>
      <c r="G68" s="72"/>
    </row>
    <row r="69" spans="1:7" x14ac:dyDescent="0.2">
      <c r="A69" s="71" t="s">
        <v>275</v>
      </c>
      <c r="B69" s="71" t="s">
        <v>8</v>
      </c>
      <c r="C69" s="70" t="s">
        <v>272</v>
      </c>
      <c r="D69" s="112">
        <v>9015</v>
      </c>
      <c r="E69" s="105"/>
      <c r="F69" s="69" t="b">
        <v>1</v>
      </c>
      <c r="G69" s="69" t="b">
        <v>0</v>
      </c>
    </row>
    <row r="70" spans="1:7" x14ac:dyDescent="0.2">
      <c r="A70" s="71" t="s">
        <v>276</v>
      </c>
      <c r="B70" s="71" t="s">
        <v>8</v>
      </c>
      <c r="C70" s="70" t="s">
        <v>272</v>
      </c>
      <c r="D70" s="112">
        <v>9016</v>
      </c>
      <c r="E70" s="105"/>
      <c r="F70" s="69" t="b">
        <v>1</v>
      </c>
      <c r="G70" s="69" t="b">
        <v>0</v>
      </c>
    </row>
    <row r="71" spans="1:7" x14ac:dyDescent="0.2">
      <c r="A71" s="71" t="s">
        <v>277</v>
      </c>
      <c r="B71" s="71" t="s">
        <v>8</v>
      </c>
      <c r="C71" s="70" t="s">
        <v>272</v>
      </c>
      <c r="D71" s="112">
        <v>9018</v>
      </c>
      <c r="E71" s="105"/>
      <c r="F71" s="69" t="b">
        <v>1</v>
      </c>
      <c r="G71" s="69" t="b">
        <v>0</v>
      </c>
    </row>
    <row r="72" spans="1:7" x14ac:dyDescent="0.2">
      <c r="A72" s="71"/>
      <c r="B72" s="71"/>
      <c r="C72" s="70"/>
      <c r="D72" s="105"/>
      <c r="E72" s="105"/>
      <c r="F72" s="72"/>
      <c r="G72" s="72"/>
    </row>
    <row r="73" spans="1:7" x14ac:dyDescent="0.2">
      <c r="A73" s="71" t="s">
        <v>278</v>
      </c>
      <c r="B73" s="71" t="s">
        <v>10</v>
      </c>
      <c r="C73" s="70" t="s">
        <v>272</v>
      </c>
      <c r="D73" s="116">
        <v>12286</v>
      </c>
      <c r="E73" s="140"/>
      <c r="F73" s="69" t="b">
        <v>0</v>
      </c>
      <c r="G73" s="69" t="b">
        <v>1</v>
      </c>
    </row>
    <row r="74" spans="1:7" x14ac:dyDescent="0.2">
      <c r="A74" s="71" t="s">
        <v>279</v>
      </c>
      <c r="B74" s="71" t="s">
        <v>10</v>
      </c>
      <c r="C74" s="70" t="s">
        <v>272</v>
      </c>
      <c r="D74" s="116">
        <v>12287</v>
      </c>
      <c r="E74" s="140"/>
      <c r="F74" s="69" t="b">
        <v>0</v>
      </c>
      <c r="G74" s="69" t="b">
        <v>0</v>
      </c>
    </row>
    <row r="75" spans="1:7" x14ac:dyDescent="0.2">
      <c r="A75" s="71" t="s">
        <v>280</v>
      </c>
      <c r="B75" s="71" t="s">
        <v>10</v>
      </c>
      <c r="C75" s="70" t="s">
        <v>272</v>
      </c>
      <c r="D75" s="116">
        <v>12288</v>
      </c>
      <c r="E75" s="140"/>
      <c r="F75" s="69" t="b">
        <v>0</v>
      </c>
      <c r="G75" s="69" t="b">
        <v>1</v>
      </c>
    </row>
    <row r="76" spans="1:7" x14ac:dyDescent="0.2">
      <c r="A76" s="71"/>
      <c r="B76" s="71"/>
      <c r="C76" s="70"/>
      <c r="D76" s="103"/>
      <c r="E76" s="103"/>
      <c r="F76" s="72"/>
      <c r="G76" s="72"/>
    </row>
    <row r="77" spans="1:7" x14ac:dyDescent="0.2">
      <c r="A77" s="75" t="s">
        <v>26</v>
      </c>
      <c r="B77" s="75" t="s">
        <v>1</v>
      </c>
      <c r="C77" s="75" t="s">
        <v>5</v>
      </c>
      <c r="D77" s="108" t="s">
        <v>11</v>
      </c>
      <c r="E77" s="105"/>
      <c r="F77" s="74" t="s">
        <v>461</v>
      </c>
      <c r="G77" s="74" t="s">
        <v>460</v>
      </c>
    </row>
    <row r="78" spans="1:7" x14ac:dyDescent="0.2">
      <c r="A78" s="71"/>
      <c r="B78" s="71"/>
      <c r="C78" s="70"/>
      <c r="D78" s="105"/>
      <c r="E78" s="105"/>
      <c r="F78" s="72"/>
      <c r="G78" s="72"/>
    </row>
    <row r="79" spans="1:7" x14ac:dyDescent="0.2">
      <c r="A79" s="71" t="s">
        <v>281</v>
      </c>
      <c r="B79" s="71" t="s">
        <v>8</v>
      </c>
      <c r="C79" s="70" t="s">
        <v>282</v>
      </c>
      <c r="D79" s="112">
        <v>9022</v>
      </c>
      <c r="E79" s="105"/>
      <c r="F79" s="69" t="b">
        <v>1</v>
      </c>
      <c r="G79" s="69" t="b">
        <v>1</v>
      </c>
    </row>
    <row r="80" spans="1:7" x14ac:dyDescent="0.2">
      <c r="A80" s="71"/>
      <c r="B80" s="71"/>
      <c r="C80" s="89"/>
      <c r="D80" s="120"/>
      <c r="E80" s="120"/>
      <c r="F80" s="72"/>
      <c r="G80" s="72"/>
    </row>
    <row r="81" spans="1:8" x14ac:dyDescent="0.2">
      <c r="A81" s="71" t="s">
        <v>283</v>
      </c>
      <c r="B81" s="71" t="s">
        <v>9</v>
      </c>
      <c r="C81" s="70" t="s">
        <v>282</v>
      </c>
      <c r="D81" s="114">
        <v>10088</v>
      </c>
      <c r="E81" s="105"/>
      <c r="F81" s="69" t="b">
        <v>1</v>
      </c>
      <c r="G81" s="69" t="b">
        <v>1</v>
      </c>
    </row>
    <row r="82" spans="1:8" x14ac:dyDescent="0.2">
      <c r="A82" s="71"/>
      <c r="B82" s="71"/>
      <c r="D82" s="120"/>
      <c r="E82" s="120"/>
      <c r="F82" s="72"/>
      <c r="G82" s="72"/>
    </row>
    <row r="83" spans="1:8" x14ac:dyDescent="0.2">
      <c r="A83" s="71" t="s">
        <v>284</v>
      </c>
      <c r="B83" s="71" t="s">
        <v>10</v>
      </c>
      <c r="C83" s="70" t="s">
        <v>282</v>
      </c>
      <c r="D83" s="116">
        <v>12304</v>
      </c>
      <c r="E83" s="140"/>
      <c r="F83" s="69" t="b">
        <v>1</v>
      </c>
      <c r="G83" s="69" t="b">
        <v>1</v>
      </c>
    </row>
    <row r="84" spans="1:8" x14ac:dyDescent="0.2">
      <c r="A84" s="71" t="s">
        <v>285</v>
      </c>
      <c r="B84" s="71" t="s">
        <v>10</v>
      </c>
      <c r="C84" s="70" t="s">
        <v>282</v>
      </c>
      <c r="D84" s="116">
        <v>12305</v>
      </c>
      <c r="E84" s="140"/>
      <c r="F84" s="69" t="b">
        <v>1</v>
      </c>
      <c r="G84" s="69" t="b">
        <v>1</v>
      </c>
    </row>
    <row r="85" spans="1:8" x14ac:dyDescent="0.2">
      <c r="A85" s="71" t="s">
        <v>286</v>
      </c>
      <c r="B85" s="71" t="s">
        <v>10</v>
      </c>
      <c r="C85" s="70" t="s">
        <v>282</v>
      </c>
      <c r="D85" s="116">
        <v>12306</v>
      </c>
      <c r="E85" s="140"/>
      <c r="F85" s="69" t="b">
        <v>1</v>
      </c>
      <c r="G85" s="69" t="b">
        <v>0</v>
      </c>
    </row>
    <row r="86" spans="1:8" x14ac:dyDescent="0.2">
      <c r="A86" s="97" t="s">
        <v>287</v>
      </c>
      <c r="B86" s="97" t="s">
        <v>10</v>
      </c>
      <c r="C86" s="98" t="s">
        <v>282</v>
      </c>
      <c r="D86" s="99">
        <v>12307</v>
      </c>
      <c r="E86" s="142"/>
      <c r="F86" s="69" t="b">
        <v>1</v>
      </c>
      <c r="G86" s="69" t="b">
        <v>0</v>
      </c>
      <c r="H86" s="104" t="s">
        <v>484</v>
      </c>
    </row>
    <row r="87" spans="1:8" x14ac:dyDescent="0.2">
      <c r="A87" s="71"/>
      <c r="B87" s="71"/>
      <c r="C87" s="70"/>
      <c r="D87" s="105"/>
      <c r="E87" s="105"/>
      <c r="F87" s="72"/>
      <c r="G87" s="72"/>
    </row>
    <row r="88" spans="1:8" x14ac:dyDescent="0.2">
      <c r="A88" s="71" t="s">
        <v>288</v>
      </c>
      <c r="B88" s="71" t="s">
        <v>23</v>
      </c>
      <c r="C88" s="70" t="s">
        <v>282</v>
      </c>
      <c r="D88" s="118">
        <v>1216</v>
      </c>
      <c r="E88" s="105"/>
      <c r="F88" s="69" t="b">
        <v>1</v>
      </c>
      <c r="G88" s="69" t="b">
        <v>1</v>
      </c>
    </row>
    <row r="89" spans="1:8" ht="14.4" customHeight="1" x14ac:dyDescent="0.3">
      <c r="A89" s="88"/>
      <c r="B89" s="71"/>
      <c r="C89" s="70"/>
      <c r="D89" s="105"/>
      <c r="E89" s="105"/>
      <c r="F89" s="72"/>
      <c r="G89" s="72"/>
    </row>
    <row r="90" spans="1:8" x14ac:dyDescent="0.2">
      <c r="A90" s="75" t="s">
        <v>26</v>
      </c>
      <c r="B90" s="75" t="s">
        <v>1</v>
      </c>
      <c r="C90" s="75" t="s">
        <v>5</v>
      </c>
      <c r="D90" s="108" t="s">
        <v>11</v>
      </c>
      <c r="E90" s="105"/>
      <c r="F90" s="74" t="s">
        <v>461</v>
      </c>
      <c r="G90" s="74" t="s">
        <v>460</v>
      </c>
    </row>
    <row r="91" spans="1:8" x14ac:dyDescent="0.2">
      <c r="A91" s="71"/>
      <c r="B91" s="71"/>
      <c r="C91" s="70"/>
      <c r="D91" s="105"/>
      <c r="E91" s="105"/>
      <c r="F91" s="72"/>
      <c r="G91" s="72"/>
    </row>
    <row r="92" spans="1:8" x14ac:dyDescent="0.2">
      <c r="A92" s="71" t="s">
        <v>289</v>
      </c>
      <c r="B92" s="71" t="s">
        <v>6</v>
      </c>
      <c r="C92" s="70" t="s">
        <v>290</v>
      </c>
      <c r="D92" s="109">
        <v>804</v>
      </c>
      <c r="E92" s="105"/>
      <c r="F92" s="69" t="b">
        <v>1</v>
      </c>
      <c r="G92" s="69" t="b">
        <v>1</v>
      </c>
    </row>
    <row r="93" spans="1:8" x14ac:dyDescent="0.2">
      <c r="A93" s="71"/>
      <c r="B93" s="71"/>
      <c r="C93" s="70"/>
      <c r="D93" s="105"/>
      <c r="E93" s="105"/>
      <c r="F93" s="72"/>
      <c r="G93" s="72"/>
    </row>
    <row r="94" spans="1:8" x14ac:dyDescent="0.2">
      <c r="A94" s="71" t="s">
        <v>291</v>
      </c>
      <c r="B94" s="71" t="s">
        <v>8</v>
      </c>
      <c r="C94" s="70" t="s">
        <v>290</v>
      </c>
      <c r="D94" s="112">
        <v>9023</v>
      </c>
      <c r="E94" s="105"/>
      <c r="F94" s="69" t="b">
        <v>1</v>
      </c>
      <c r="G94" s="69" t="b">
        <v>1</v>
      </c>
    </row>
    <row r="95" spans="1:8" x14ac:dyDescent="0.2">
      <c r="A95" s="71" t="s">
        <v>292</v>
      </c>
      <c r="B95" s="71" t="s">
        <v>8</v>
      </c>
      <c r="C95" s="70" t="s">
        <v>290</v>
      </c>
      <c r="D95" s="112">
        <v>9024</v>
      </c>
      <c r="E95" s="105"/>
      <c r="F95" s="69" t="b">
        <v>0</v>
      </c>
      <c r="G95" s="69" t="b">
        <v>1</v>
      </c>
    </row>
    <row r="96" spans="1:8" x14ac:dyDescent="0.2">
      <c r="A96" s="71" t="s">
        <v>293</v>
      </c>
      <c r="B96" s="71" t="s">
        <v>8</v>
      </c>
      <c r="C96" s="70" t="s">
        <v>290</v>
      </c>
      <c r="D96" s="112">
        <v>9025</v>
      </c>
      <c r="E96" s="105"/>
      <c r="F96" s="69" t="b">
        <v>0</v>
      </c>
      <c r="G96" s="69" t="b">
        <v>1</v>
      </c>
    </row>
    <row r="97" spans="1:7" x14ac:dyDescent="0.2">
      <c r="A97" s="71"/>
      <c r="B97" s="71"/>
      <c r="C97" s="70"/>
      <c r="D97" s="105"/>
      <c r="E97" s="105"/>
      <c r="F97" s="72"/>
      <c r="G97" s="72"/>
    </row>
    <row r="98" spans="1:7" x14ac:dyDescent="0.2">
      <c r="A98" s="71" t="s">
        <v>294</v>
      </c>
      <c r="B98" s="71" t="s">
        <v>9</v>
      </c>
      <c r="C98" s="70" t="s">
        <v>290</v>
      </c>
      <c r="D98" s="114">
        <v>10090</v>
      </c>
      <c r="E98" s="105"/>
      <c r="F98" s="69" t="b">
        <v>0</v>
      </c>
      <c r="G98" s="69" t="b">
        <v>0</v>
      </c>
    </row>
    <row r="99" spans="1:7" x14ac:dyDescent="0.2">
      <c r="A99" s="71"/>
      <c r="B99" s="71"/>
      <c r="C99" s="70"/>
      <c r="D99" s="103"/>
      <c r="E99" s="103"/>
      <c r="F99" s="72"/>
      <c r="G99" s="72"/>
    </row>
    <row r="100" spans="1:7" x14ac:dyDescent="0.2">
      <c r="A100" s="71" t="s">
        <v>295</v>
      </c>
      <c r="B100" s="71" t="s">
        <v>22</v>
      </c>
      <c r="C100" s="70" t="s">
        <v>290</v>
      </c>
      <c r="D100" s="108">
        <v>1008</v>
      </c>
      <c r="E100" s="105"/>
      <c r="F100" s="69" t="b">
        <v>0</v>
      </c>
      <c r="G100" s="69" t="b">
        <v>1</v>
      </c>
    </row>
    <row r="101" spans="1:7" x14ac:dyDescent="0.2">
      <c r="A101" s="71"/>
      <c r="B101" s="71"/>
      <c r="C101" s="70"/>
      <c r="D101" s="103"/>
      <c r="E101" s="103"/>
      <c r="F101" s="72"/>
      <c r="G101" s="72"/>
    </row>
    <row r="102" spans="1:7" x14ac:dyDescent="0.2">
      <c r="A102" s="71" t="s">
        <v>296</v>
      </c>
      <c r="B102" s="71" t="s">
        <v>10</v>
      </c>
      <c r="C102" s="70" t="s">
        <v>290</v>
      </c>
      <c r="D102" s="116">
        <v>12309</v>
      </c>
      <c r="E102" s="140"/>
      <c r="F102" s="69" t="b">
        <v>0</v>
      </c>
      <c r="G102" s="69" t="b">
        <v>1</v>
      </c>
    </row>
    <row r="103" spans="1:7" x14ac:dyDescent="0.2">
      <c r="A103" s="71" t="s">
        <v>297</v>
      </c>
      <c r="B103" s="71" t="s">
        <v>10</v>
      </c>
      <c r="C103" s="70" t="s">
        <v>290</v>
      </c>
      <c r="D103" s="116">
        <v>12311</v>
      </c>
      <c r="E103" s="140"/>
      <c r="F103" s="69" t="b">
        <v>1</v>
      </c>
      <c r="G103" s="69" t="b">
        <v>1</v>
      </c>
    </row>
    <row r="104" spans="1:7" x14ac:dyDescent="0.2">
      <c r="A104" s="71" t="s">
        <v>298</v>
      </c>
      <c r="B104" s="71" t="s">
        <v>10</v>
      </c>
      <c r="C104" s="70" t="s">
        <v>290</v>
      </c>
      <c r="D104" s="116">
        <v>12315</v>
      </c>
      <c r="E104" s="140"/>
      <c r="F104" s="69" t="b">
        <v>0</v>
      </c>
      <c r="G104" s="69" t="b">
        <v>0</v>
      </c>
    </row>
    <row r="105" spans="1:7" x14ac:dyDescent="0.2">
      <c r="A105" s="71" t="s">
        <v>299</v>
      </c>
      <c r="B105" s="71" t="s">
        <v>10</v>
      </c>
      <c r="C105" s="70" t="s">
        <v>290</v>
      </c>
      <c r="D105" s="116">
        <v>12316</v>
      </c>
      <c r="E105" s="140"/>
      <c r="F105" s="69" t="b">
        <v>1</v>
      </c>
      <c r="G105" s="69" t="b">
        <v>1</v>
      </c>
    </row>
    <row r="106" spans="1:7" x14ac:dyDescent="0.2">
      <c r="A106" s="71" t="s">
        <v>300</v>
      </c>
      <c r="B106" s="71" t="s">
        <v>10</v>
      </c>
      <c r="C106" s="70" t="s">
        <v>290</v>
      </c>
      <c r="D106" s="116">
        <v>12317</v>
      </c>
      <c r="E106" s="140"/>
      <c r="F106" s="69" t="b">
        <v>0</v>
      </c>
      <c r="G106" s="69" t="b">
        <v>0</v>
      </c>
    </row>
    <row r="107" spans="1:7" x14ac:dyDescent="0.2">
      <c r="A107" s="71" t="s">
        <v>301</v>
      </c>
      <c r="B107" s="71" t="s">
        <v>10</v>
      </c>
      <c r="C107" s="70" t="s">
        <v>290</v>
      </c>
      <c r="D107" s="116">
        <v>12318</v>
      </c>
      <c r="E107" s="140"/>
      <c r="F107" s="69" t="b">
        <v>1</v>
      </c>
      <c r="G107" s="69" t="b">
        <v>1</v>
      </c>
    </row>
    <row r="108" spans="1:7" x14ac:dyDescent="0.2">
      <c r="A108" s="71" t="s">
        <v>302</v>
      </c>
      <c r="B108" s="71" t="s">
        <v>10</v>
      </c>
      <c r="C108" s="70" t="s">
        <v>290</v>
      </c>
      <c r="D108" s="116">
        <v>12319</v>
      </c>
      <c r="E108" s="140"/>
      <c r="F108" s="69" t="b">
        <v>1</v>
      </c>
      <c r="G108" s="69" t="b">
        <v>1</v>
      </c>
    </row>
    <row r="109" spans="1:7" x14ac:dyDescent="0.2">
      <c r="A109" s="71" t="s">
        <v>303</v>
      </c>
      <c r="B109" s="71" t="s">
        <v>10</v>
      </c>
      <c r="C109" s="70" t="s">
        <v>290</v>
      </c>
      <c r="D109" s="116">
        <v>12320</v>
      </c>
      <c r="E109" s="140"/>
      <c r="F109" s="69" t="b">
        <v>1</v>
      </c>
      <c r="G109" s="69" t="b">
        <v>1</v>
      </c>
    </row>
    <row r="110" spans="1:7" x14ac:dyDescent="0.2">
      <c r="A110" s="71" t="s">
        <v>304</v>
      </c>
      <c r="B110" s="71" t="s">
        <v>10</v>
      </c>
      <c r="C110" s="70" t="s">
        <v>290</v>
      </c>
      <c r="D110" s="116">
        <v>12321</v>
      </c>
      <c r="E110" s="140"/>
      <c r="F110" s="69" t="b">
        <v>1</v>
      </c>
      <c r="G110" s="69" t="b">
        <v>1</v>
      </c>
    </row>
    <row r="111" spans="1:7" x14ac:dyDescent="0.2">
      <c r="A111" s="71"/>
      <c r="B111" s="71"/>
      <c r="C111" s="70"/>
      <c r="D111" s="103"/>
      <c r="E111" s="103"/>
      <c r="F111" s="72"/>
      <c r="G111" s="72"/>
    </row>
    <row r="112" spans="1:7" x14ac:dyDescent="0.2">
      <c r="A112" s="71" t="s">
        <v>305</v>
      </c>
      <c r="B112" s="71" t="s">
        <v>23</v>
      </c>
      <c r="C112" s="70" t="s">
        <v>290</v>
      </c>
      <c r="D112" s="118">
        <v>1201</v>
      </c>
      <c r="E112" s="105"/>
      <c r="F112" s="69" t="b">
        <v>1</v>
      </c>
      <c r="G112" s="69" t="b">
        <v>1</v>
      </c>
    </row>
    <row r="113" spans="1:7" x14ac:dyDescent="0.2">
      <c r="A113" s="71"/>
      <c r="B113" s="71"/>
      <c r="C113" s="70"/>
      <c r="D113" s="105"/>
      <c r="E113" s="105"/>
      <c r="F113" s="72"/>
      <c r="G113" s="72"/>
    </row>
    <row r="114" spans="1:7" x14ac:dyDescent="0.2">
      <c r="A114" s="75" t="s">
        <v>26</v>
      </c>
      <c r="B114" s="75" t="s">
        <v>1</v>
      </c>
      <c r="C114" s="75" t="s">
        <v>5</v>
      </c>
      <c r="D114" s="108" t="s">
        <v>11</v>
      </c>
      <c r="E114" s="105"/>
      <c r="F114" s="74" t="s">
        <v>461</v>
      </c>
      <c r="G114" s="74" t="s">
        <v>460</v>
      </c>
    </row>
    <row r="115" spans="1:7" x14ac:dyDescent="0.2">
      <c r="A115" s="71"/>
      <c r="B115" s="71"/>
      <c r="C115" s="70"/>
      <c r="D115" s="105"/>
      <c r="E115" s="105"/>
      <c r="F115" s="72"/>
      <c r="G115" s="72"/>
    </row>
    <row r="116" spans="1:7" x14ac:dyDescent="0.2">
      <c r="A116" s="71" t="s">
        <v>479</v>
      </c>
      <c r="B116" s="71" t="s">
        <v>6</v>
      </c>
      <c r="C116" s="70" t="s">
        <v>448</v>
      </c>
      <c r="D116" s="121">
        <v>8181</v>
      </c>
      <c r="E116" s="105"/>
      <c r="F116" s="69" t="b">
        <v>0</v>
      </c>
      <c r="G116" s="69" t="b">
        <v>1</v>
      </c>
    </row>
    <row r="117" spans="1:7" x14ac:dyDescent="0.2">
      <c r="A117" s="71"/>
      <c r="B117" s="71"/>
      <c r="C117" s="70"/>
      <c r="D117" s="105"/>
      <c r="E117" s="105"/>
      <c r="F117" s="72"/>
      <c r="G117" s="72"/>
    </row>
    <row r="118" spans="1:7" x14ac:dyDescent="0.2">
      <c r="A118" s="71" t="s">
        <v>306</v>
      </c>
      <c r="B118" s="71" t="s">
        <v>8</v>
      </c>
      <c r="C118" s="70" t="s">
        <v>475</v>
      </c>
      <c r="D118" s="112">
        <v>9027</v>
      </c>
      <c r="E118" s="105"/>
      <c r="F118" s="69" t="b">
        <v>1</v>
      </c>
      <c r="G118" s="69" t="b">
        <v>1</v>
      </c>
    </row>
    <row r="119" spans="1:7" x14ac:dyDescent="0.2">
      <c r="A119" s="71" t="s">
        <v>307</v>
      </c>
      <c r="B119" s="71" t="s">
        <v>8</v>
      </c>
      <c r="C119" s="70" t="s">
        <v>475</v>
      </c>
      <c r="D119" s="112">
        <v>9028</v>
      </c>
      <c r="E119" s="105"/>
      <c r="F119" s="69" t="b">
        <v>1</v>
      </c>
      <c r="G119" s="69" t="b">
        <v>1</v>
      </c>
    </row>
    <row r="120" spans="1:7" x14ac:dyDescent="0.2">
      <c r="A120" s="71" t="s">
        <v>478</v>
      </c>
      <c r="B120" s="71" t="s">
        <v>8</v>
      </c>
      <c r="C120" s="70" t="s">
        <v>475</v>
      </c>
      <c r="D120" s="112">
        <v>9026</v>
      </c>
      <c r="E120" s="105"/>
      <c r="F120" s="69" t="b">
        <v>0</v>
      </c>
      <c r="G120" s="69" t="b">
        <v>1</v>
      </c>
    </row>
    <row r="121" spans="1:7" x14ac:dyDescent="0.2">
      <c r="A121" s="71" t="s">
        <v>477</v>
      </c>
      <c r="B121" s="71" t="s">
        <v>8</v>
      </c>
      <c r="C121" s="70" t="s">
        <v>475</v>
      </c>
      <c r="D121" s="112">
        <v>9029</v>
      </c>
      <c r="E121" s="105"/>
      <c r="F121" s="69" t="b">
        <v>0</v>
      </c>
      <c r="G121" s="69" t="b">
        <v>1</v>
      </c>
    </row>
    <row r="122" spans="1:7" x14ac:dyDescent="0.2">
      <c r="A122" s="71" t="s">
        <v>476</v>
      </c>
      <c r="B122" s="71" t="s">
        <v>8</v>
      </c>
      <c r="C122" s="70" t="s">
        <v>475</v>
      </c>
      <c r="D122" s="112">
        <v>9079</v>
      </c>
      <c r="E122" s="105"/>
      <c r="F122" s="69" t="b">
        <v>0</v>
      </c>
      <c r="G122" s="69" t="b">
        <v>1</v>
      </c>
    </row>
    <row r="123" spans="1:7" x14ac:dyDescent="0.2">
      <c r="A123" s="71" t="s">
        <v>489</v>
      </c>
      <c r="B123" s="71" t="s">
        <v>8</v>
      </c>
      <c r="C123" s="70" t="s">
        <v>475</v>
      </c>
      <c r="D123" s="112">
        <v>9080</v>
      </c>
      <c r="E123" s="105"/>
      <c r="F123" s="69" t="b">
        <v>0</v>
      </c>
      <c r="G123" s="69" t="b">
        <v>1</v>
      </c>
    </row>
    <row r="124" spans="1:7" x14ac:dyDescent="0.2">
      <c r="A124" s="71"/>
      <c r="B124" s="71"/>
      <c r="C124" s="70"/>
      <c r="D124" s="105"/>
      <c r="E124" s="105"/>
      <c r="F124" s="72"/>
      <c r="G124" s="72"/>
    </row>
    <row r="125" spans="1:7" x14ac:dyDescent="0.2">
      <c r="A125" s="71" t="s">
        <v>308</v>
      </c>
      <c r="B125" s="71" t="s">
        <v>9</v>
      </c>
      <c r="C125" s="70" t="s">
        <v>475</v>
      </c>
      <c r="D125" s="114">
        <v>10092</v>
      </c>
      <c r="E125" s="105"/>
      <c r="F125" s="69" t="b">
        <v>1</v>
      </c>
      <c r="G125" s="69" t="b">
        <v>1</v>
      </c>
    </row>
    <row r="126" spans="1:7" x14ac:dyDescent="0.2">
      <c r="A126" s="71"/>
      <c r="B126" s="71"/>
      <c r="C126" s="70"/>
      <c r="D126" s="105"/>
      <c r="E126" s="105"/>
      <c r="F126" s="72"/>
      <c r="G126" s="72"/>
    </row>
    <row r="127" spans="1:7" x14ac:dyDescent="0.2">
      <c r="A127" s="71"/>
      <c r="B127" s="71"/>
      <c r="C127" s="70"/>
      <c r="D127" s="105"/>
      <c r="E127" s="105"/>
      <c r="F127" s="72"/>
      <c r="G127" s="72"/>
    </row>
    <row r="128" spans="1:7" x14ac:dyDescent="0.2">
      <c r="A128" s="75" t="s">
        <v>26</v>
      </c>
      <c r="B128" s="75" t="s">
        <v>1</v>
      </c>
      <c r="C128" s="75" t="s">
        <v>5</v>
      </c>
      <c r="D128" s="108" t="s">
        <v>11</v>
      </c>
      <c r="E128" s="105"/>
      <c r="F128" s="74" t="s">
        <v>461</v>
      </c>
      <c r="G128" s="74" t="s">
        <v>460</v>
      </c>
    </row>
    <row r="129" spans="1:7" x14ac:dyDescent="0.2">
      <c r="A129" s="71"/>
      <c r="B129" s="71"/>
      <c r="C129" s="70"/>
      <c r="D129" s="122"/>
      <c r="E129" s="105"/>
      <c r="F129" s="72"/>
      <c r="G129" s="72"/>
    </row>
    <row r="130" spans="1:7" x14ac:dyDescent="0.2">
      <c r="A130" s="71" t="s">
        <v>309</v>
      </c>
      <c r="B130" s="71" t="s">
        <v>6</v>
      </c>
      <c r="C130" s="70" t="s">
        <v>310</v>
      </c>
      <c r="D130" s="109">
        <v>8093</v>
      </c>
      <c r="E130" s="105"/>
      <c r="F130" s="69" t="b">
        <v>0</v>
      </c>
      <c r="G130" s="69" t="b">
        <v>1</v>
      </c>
    </row>
    <row r="131" spans="1:7" x14ac:dyDescent="0.2">
      <c r="A131" s="71" t="s">
        <v>492</v>
      </c>
      <c r="B131" s="71" t="s">
        <v>6</v>
      </c>
      <c r="C131" s="70" t="s">
        <v>310</v>
      </c>
      <c r="D131" s="109">
        <v>8184</v>
      </c>
      <c r="E131" s="105"/>
      <c r="F131" s="69" t="b">
        <v>0</v>
      </c>
      <c r="G131" s="69" t="b">
        <v>1</v>
      </c>
    </row>
    <row r="132" spans="1:7" x14ac:dyDescent="0.2">
      <c r="A132" s="71"/>
      <c r="B132" s="71"/>
      <c r="C132" s="70"/>
      <c r="D132" s="122"/>
      <c r="E132" s="105"/>
      <c r="F132" s="72"/>
      <c r="G132" s="72"/>
    </row>
    <row r="133" spans="1:7" x14ac:dyDescent="0.2">
      <c r="A133" s="71" t="s">
        <v>311</v>
      </c>
      <c r="B133" s="71" t="s">
        <v>20</v>
      </c>
      <c r="C133" s="70" t="s">
        <v>310</v>
      </c>
      <c r="D133" s="111">
        <v>834</v>
      </c>
      <c r="E133" s="105"/>
      <c r="F133" s="69" t="b">
        <v>0</v>
      </c>
      <c r="G133" s="69" t="b">
        <v>1</v>
      </c>
    </row>
    <row r="134" spans="1:7" x14ac:dyDescent="0.2">
      <c r="A134" s="71"/>
      <c r="B134" s="71"/>
      <c r="C134" s="70"/>
      <c r="D134" s="122"/>
      <c r="E134" s="105"/>
      <c r="F134" s="72"/>
      <c r="G134" s="72"/>
    </row>
    <row r="135" spans="1:7" x14ac:dyDescent="0.2">
      <c r="A135" s="71" t="s">
        <v>312</v>
      </c>
      <c r="B135" s="71" t="s">
        <v>8</v>
      </c>
      <c r="C135" s="70" t="s">
        <v>310</v>
      </c>
      <c r="D135" s="112">
        <v>9030</v>
      </c>
      <c r="E135" s="105"/>
      <c r="F135" s="69" t="b">
        <v>0</v>
      </c>
      <c r="G135" s="69" t="b">
        <v>1</v>
      </c>
    </row>
    <row r="136" spans="1:7" x14ac:dyDescent="0.2">
      <c r="A136" s="71" t="s">
        <v>474</v>
      </c>
      <c r="B136" s="71" t="s">
        <v>8</v>
      </c>
      <c r="C136" s="70" t="s">
        <v>310</v>
      </c>
      <c r="D136" s="112">
        <v>9081</v>
      </c>
      <c r="E136" s="105"/>
      <c r="F136" s="69" t="b">
        <v>0</v>
      </c>
      <c r="G136" s="69" t="b">
        <v>1</v>
      </c>
    </row>
    <row r="137" spans="1:7" x14ac:dyDescent="0.2">
      <c r="A137" s="71"/>
      <c r="B137" s="71"/>
      <c r="C137" s="70"/>
      <c r="D137" s="122"/>
      <c r="E137" s="105"/>
      <c r="F137" s="72"/>
      <c r="G137" s="72"/>
    </row>
    <row r="138" spans="1:7" x14ac:dyDescent="0.2">
      <c r="A138" s="71" t="s">
        <v>314</v>
      </c>
      <c r="B138" s="71" t="s">
        <v>21</v>
      </c>
      <c r="C138" s="70" t="s">
        <v>310</v>
      </c>
      <c r="D138" s="113">
        <v>913</v>
      </c>
      <c r="E138" s="105"/>
      <c r="F138" s="69" t="b">
        <v>0</v>
      </c>
      <c r="G138" s="69" t="b">
        <v>1</v>
      </c>
    </row>
    <row r="139" spans="1:7" x14ac:dyDescent="0.2">
      <c r="A139" s="71" t="s">
        <v>313</v>
      </c>
      <c r="B139" s="71" t="s">
        <v>8</v>
      </c>
      <c r="C139" s="70" t="s">
        <v>310</v>
      </c>
      <c r="D139" s="113">
        <v>9401</v>
      </c>
      <c r="E139" s="105"/>
      <c r="F139" s="69" t="b">
        <v>0</v>
      </c>
      <c r="G139" s="69" t="b">
        <v>1</v>
      </c>
    </row>
    <row r="140" spans="1:7" x14ac:dyDescent="0.2">
      <c r="A140" s="71"/>
      <c r="B140" s="71"/>
      <c r="C140" s="70"/>
      <c r="D140" s="122"/>
      <c r="E140" s="105"/>
      <c r="F140" s="72"/>
      <c r="G140" s="72"/>
    </row>
    <row r="141" spans="1:7" x14ac:dyDescent="0.2">
      <c r="A141" s="71" t="s">
        <v>315</v>
      </c>
      <c r="B141" s="71" t="s">
        <v>9</v>
      </c>
      <c r="C141" s="70" t="s">
        <v>310</v>
      </c>
      <c r="D141" s="114">
        <v>10093</v>
      </c>
      <c r="E141" s="105"/>
      <c r="F141" s="69" t="b">
        <v>0</v>
      </c>
      <c r="G141" s="69" t="b">
        <v>0</v>
      </c>
    </row>
    <row r="142" spans="1:7" x14ac:dyDescent="0.2">
      <c r="A142" s="71" t="s">
        <v>316</v>
      </c>
      <c r="B142" s="71" t="s">
        <v>9</v>
      </c>
      <c r="C142" s="70" t="s">
        <v>310</v>
      </c>
      <c r="D142" s="114">
        <v>10094</v>
      </c>
      <c r="E142" s="105"/>
      <c r="F142" s="69" t="b">
        <v>0</v>
      </c>
      <c r="G142" s="69" t="b">
        <v>0</v>
      </c>
    </row>
    <row r="143" spans="1:7" x14ac:dyDescent="0.2">
      <c r="A143" s="71"/>
      <c r="B143" s="71"/>
      <c r="C143" s="70"/>
      <c r="D143" s="122"/>
      <c r="E143" s="105"/>
      <c r="F143" s="72"/>
      <c r="G143" s="72"/>
    </row>
    <row r="144" spans="1:7" x14ac:dyDescent="0.2">
      <c r="A144" s="71" t="s">
        <v>317</v>
      </c>
      <c r="B144" s="71" t="s">
        <v>10</v>
      </c>
      <c r="C144" s="70" t="s">
        <v>310</v>
      </c>
      <c r="D144" s="116">
        <v>12323</v>
      </c>
      <c r="E144" s="140"/>
      <c r="F144" s="69" t="b">
        <v>0</v>
      </c>
      <c r="G144" s="69" t="b">
        <v>1</v>
      </c>
    </row>
    <row r="145" spans="1:7" x14ac:dyDescent="0.2">
      <c r="A145" s="71"/>
      <c r="B145" s="71"/>
      <c r="C145" s="70"/>
      <c r="D145" s="122"/>
      <c r="E145" s="105"/>
      <c r="F145" s="72"/>
      <c r="G145" s="72"/>
    </row>
    <row r="146" spans="1:7" x14ac:dyDescent="0.2">
      <c r="A146" s="71" t="s">
        <v>318</v>
      </c>
      <c r="B146" s="71" t="s">
        <v>23</v>
      </c>
      <c r="C146" s="70" t="s">
        <v>310</v>
      </c>
      <c r="D146" s="118">
        <v>1203</v>
      </c>
      <c r="E146" s="105"/>
      <c r="F146" s="69" t="b">
        <v>0</v>
      </c>
      <c r="G146" s="69" t="b">
        <v>0</v>
      </c>
    </row>
    <row r="147" spans="1:7" x14ac:dyDescent="0.2">
      <c r="A147" s="71"/>
      <c r="B147" s="71"/>
      <c r="C147" s="70"/>
      <c r="D147" s="105"/>
      <c r="E147" s="105"/>
      <c r="F147" s="72"/>
      <c r="G147" s="72"/>
    </row>
    <row r="148" spans="1:7" x14ac:dyDescent="0.2">
      <c r="A148" s="75" t="s">
        <v>26</v>
      </c>
      <c r="B148" s="75" t="s">
        <v>1</v>
      </c>
      <c r="C148" s="75" t="s">
        <v>5</v>
      </c>
      <c r="D148" s="108" t="s">
        <v>11</v>
      </c>
      <c r="E148" s="105"/>
      <c r="F148" s="74" t="s">
        <v>461</v>
      </c>
      <c r="G148" s="74" t="s">
        <v>460</v>
      </c>
    </row>
    <row r="149" spans="1:7" x14ac:dyDescent="0.2">
      <c r="A149" s="71"/>
      <c r="B149" s="71"/>
      <c r="C149" s="70"/>
      <c r="D149" s="105"/>
      <c r="E149" s="105"/>
      <c r="F149" s="72"/>
      <c r="G149" s="72"/>
    </row>
    <row r="150" spans="1:7" x14ac:dyDescent="0.2">
      <c r="A150" s="71" t="s">
        <v>456</v>
      </c>
      <c r="B150" s="71" t="s">
        <v>6</v>
      </c>
      <c r="C150" s="70" t="s">
        <v>320</v>
      </c>
      <c r="D150" s="109">
        <v>8049</v>
      </c>
      <c r="E150" s="105"/>
      <c r="F150" s="69" t="b">
        <v>0</v>
      </c>
      <c r="G150" s="69" t="b">
        <v>0</v>
      </c>
    </row>
    <row r="151" spans="1:7" x14ac:dyDescent="0.2">
      <c r="A151" s="71" t="s">
        <v>319</v>
      </c>
      <c r="B151" s="71" t="s">
        <v>6</v>
      </c>
      <c r="C151" s="70" t="s">
        <v>320</v>
      </c>
      <c r="D151" s="109">
        <v>8125</v>
      </c>
      <c r="E151" s="105"/>
      <c r="F151" s="69" t="b">
        <v>1</v>
      </c>
      <c r="G151" s="69" t="b">
        <v>1</v>
      </c>
    </row>
    <row r="152" spans="1:7" x14ac:dyDescent="0.2">
      <c r="A152" s="71" t="s">
        <v>451</v>
      </c>
      <c r="B152" s="71" t="s">
        <v>6</v>
      </c>
      <c r="C152" s="70" t="s">
        <v>320</v>
      </c>
      <c r="D152" s="109">
        <v>8126</v>
      </c>
      <c r="E152" s="105"/>
      <c r="F152" s="69" t="b">
        <v>1</v>
      </c>
      <c r="G152" s="69" t="b">
        <v>1</v>
      </c>
    </row>
    <row r="153" spans="1:7" x14ac:dyDescent="0.2">
      <c r="A153" s="71" t="s">
        <v>321</v>
      </c>
      <c r="B153" s="71" t="s">
        <v>6</v>
      </c>
      <c r="C153" s="70" t="s">
        <v>320</v>
      </c>
      <c r="D153" s="109">
        <v>8127</v>
      </c>
      <c r="E153" s="105"/>
      <c r="F153" s="69" t="b">
        <v>0</v>
      </c>
      <c r="G153" s="69" t="b">
        <v>1</v>
      </c>
    </row>
    <row r="154" spans="1:7" x14ac:dyDescent="0.2">
      <c r="A154" s="71" t="s">
        <v>322</v>
      </c>
      <c r="B154" s="71" t="s">
        <v>6</v>
      </c>
      <c r="C154" s="70" t="s">
        <v>320</v>
      </c>
      <c r="D154" s="109">
        <v>8128</v>
      </c>
      <c r="E154" s="105"/>
      <c r="F154" s="69" t="b">
        <v>1</v>
      </c>
      <c r="G154" s="69" t="b">
        <v>1</v>
      </c>
    </row>
    <row r="155" spans="1:7" x14ac:dyDescent="0.2">
      <c r="A155" s="71" t="s">
        <v>323</v>
      </c>
      <c r="B155" s="71" t="s">
        <v>6</v>
      </c>
      <c r="C155" s="70" t="s">
        <v>320</v>
      </c>
      <c r="D155" s="109">
        <v>8129</v>
      </c>
      <c r="E155" s="105"/>
      <c r="F155" s="69" t="b">
        <v>1</v>
      </c>
      <c r="G155" s="69" t="b">
        <v>1</v>
      </c>
    </row>
    <row r="156" spans="1:7" x14ac:dyDescent="0.2">
      <c r="A156" s="71" t="s">
        <v>457</v>
      </c>
      <c r="B156" s="71" t="s">
        <v>6</v>
      </c>
      <c r="C156" s="70" t="s">
        <v>320</v>
      </c>
      <c r="D156" s="109">
        <v>8180</v>
      </c>
      <c r="E156" s="105"/>
      <c r="F156" s="69" t="b">
        <v>0</v>
      </c>
      <c r="G156" s="69" t="b">
        <v>1</v>
      </c>
    </row>
    <row r="157" spans="1:7" x14ac:dyDescent="0.2">
      <c r="A157" s="71"/>
      <c r="B157" s="71"/>
      <c r="C157" s="70"/>
      <c r="D157" s="105"/>
      <c r="E157" s="105"/>
      <c r="F157" s="72"/>
      <c r="G157" s="72"/>
    </row>
    <row r="158" spans="1:7" x14ac:dyDescent="0.2">
      <c r="A158" s="71" t="s">
        <v>324</v>
      </c>
      <c r="B158" s="71" t="s">
        <v>20</v>
      </c>
      <c r="C158" s="70" t="s">
        <v>320</v>
      </c>
      <c r="D158" s="111">
        <v>837</v>
      </c>
      <c r="E158" s="105"/>
      <c r="F158" s="69" t="b">
        <v>0</v>
      </c>
      <c r="G158" s="69" t="b">
        <v>0</v>
      </c>
    </row>
    <row r="159" spans="1:7" x14ac:dyDescent="0.2">
      <c r="A159" s="71"/>
      <c r="B159" s="71"/>
      <c r="C159" s="70"/>
      <c r="D159" s="105"/>
      <c r="E159" s="105"/>
      <c r="F159" s="72"/>
      <c r="G159" s="72"/>
    </row>
    <row r="160" spans="1:7" x14ac:dyDescent="0.2">
      <c r="A160" s="71" t="s">
        <v>325</v>
      </c>
      <c r="B160" s="71" t="s">
        <v>8</v>
      </c>
      <c r="C160" s="70" t="s">
        <v>320</v>
      </c>
      <c r="D160" s="112">
        <v>9032</v>
      </c>
      <c r="E160" s="105"/>
      <c r="F160" s="69" t="b">
        <v>1</v>
      </c>
      <c r="G160" s="69" t="b">
        <v>1</v>
      </c>
    </row>
    <row r="161" spans="1:7" x14ac:dyDescent="0.2">
      <c r="A161" s="71" t="s">
        <v>326</v>
      </c>
      <c r="B161" s="71" t="s">
        <v>8</v>
      </c>
      <c r="C161" s="70" t="s">
        <v>320</v>
      </c>
      <c r="D161" s="112">
        <v>9033</v>
      </c>
      <c r="E161" s="105"/>
      <c r="F161" s="69" t="b">
        <v>0</v>
      </c>
      <c r="G161" s="69" t="b">
        <v>1</v>
      </c>
    </row>
    <row r="162" spans="1:7" x14ac:dyDescent="0.2">
      <c r="A162" s="71"/>
      <c r="B162" s="71"/>
      <c r="C162" s="70"/>
      <c r="D162" s="105"/>
      <c r="E162" s="105"/>
      <c r="F162" s="72"/>
      <c r="G162" s="72"/>
    </row>
    <row r="163" spans="1:7" x14ac:dyDescent="0.2">
      <c r="A163" s="71" t="s">
        <v>327</v>
      </c>
      <c r="B163" s="71" t="s">
        <v>9</v>
      </c>
      <c r="C163" s="70" t="s">
        <v>320</v>
      </c>
      <c r="D163" s="114">
        <v>10095</v>
      </c>
      <c r="E163" s="105"/>
      <c r="F163" s="69" t="b">
        <v>0</v>
      </c>
      <c r="G163" s="69" t="b">
        <v>0</v>
      </c>
    </row>
    <row r="164" spans="1:7" x14ac:dyDescent="0.2">
      <c r="A164" s="71" t="s">
        <v>328</v>
      </c>
      <c r="B164" s="71" t="s">
        <v>9</v>
      </c>
      <c r="C164" s="70" t="s">
        <v>320</v>
      </c>
      <c r="D164" s="114">
        <v>10096</v>
      </c>
      <c r="E164" s="105"/>
      <c r="F164" s="69" t="b">
        <v>0</v>
      </c>
      <c r="G164" s="69" t="b">
        <v>0</v>
      </c>
    </row>
    <row r="165" spans="1:7" x14ac:dyDescent="0.2">
      <c r="A165" s="71"/>
      <c r="B165" s="71"/>
      <c r="C165" s="70"/>
      <c r="D165" s="105"/>
      <c r="E165" s="105"/>
      <c r="F165" s="72"/>
      <c r="G165" s="72"/>
    </row>
    <row r="166" spans="1:7" x14ac:dyDescent="0.2">
      <c r="A166" s="71"/>
      <c r="B166" s="71"/>
      <c r="C166" s="70"/>
      <c r="D166" s="105"/>
      <c r="E166" s="105"/>
      <c r="F166" s="72"/>
      <c r="G166" s="72"/>
    </row>
    <row r="167" spans="1:7" x14ac:dyDescent="0.2">
      <c r="A167" s="75" t="s">
        <v>26</v>
      </c>
      <c r="B167" s="75" t="s">
        <v>1</v>
      </c>
      <c r="C167" s="75" t="s">
        <v>5</v>
      </c>
      <c r="D167" s="108" t="s">
        <v>11</v>
      </c>
      <c r="E167" s="105"/>
      <c r="F167" s="74" t="s">
        <v>461</v>
      </c>
      <c r="G167" s="74" t="s">
        <v>460</v>
      </c>
    </row>
    <row r="168" spans="1:7" x14ac:dyDescent="0.2">
      <c r="A168" s="71"/>
      <c r="B168" s="71"/>
      <c r="C168" s="70"/>
      <c r="D168" s="105"/>
      <c r="E168" s="105"/>
      <c r="F168" s="72"/>
      <c r="G168" s="72"/>
    </row>
    <row r="169" spans="1:7" x14ac:dyDescent="0.2">
      <c r="A169" s="71" t="s">
        <v>329</v>
      </c>
      <c r="B169" s="71" t="s">
        <v>6</v>
      </c>
      <c r="C169" s="70" t="s">
        <v>473</v>
      </c>
      <c r="D169" s="109">
        <v>8130</v>
      </c>
      <c r="E169" s="105"/>
      <c r="F169" s="69" t="b">
        <v>0</v>
      </c>
      <c r="G169" s="69" t="b">
        <v>0</v>
      </c>
    </row>
    <row r="170" spans="1:7" x14ac:dyDescent="0.2">
      <c r="A170" s="71" t="s">
        <v>330</v>
      </c>
      <c r="B170" s="71" t="s">
        <v>6</v>
      </c>
      <c r="C170" s="70" t="s">
        <v>473</v>
      </c>
      <c r="D170" s="109">
        <v>8131</v>
      </c>
      <c r="E170" s="105"/>
      <c r="F170" s="69" t="b">
        <v>0</v>
      </c>
      <c r="G170" s="69" t="b">
        <v>0</v>
      </c>
    </row>
    <row r="171" spans="1:7" x14ac:dyDescent="0.2">
      <c r="A171" s="71" t="s">
        <v>331</v>
      </c>
      <c r="B171" s="71" t="s">
        <v>6</v>
      </c>
      <c r="C171" s="70" t="s">
        <v>473</v>
      </c>
      <c r="D171" s="109">
        <v>8132</v>
      </c>
      <c r="E171" s="105"/>
      <c r="F171" s="69" t="b">
        <v>0</v>
      </c>
      <c r="G171" s="69" t="b">
        <v>0</v>
      </c>
    </row>
    <row r="172" spans="1:7" x14ac:dyDescent="0.2">
      <c r="A172" s="71" t="s">
        <v>332</v>
      </c>
      <c r="B172" s="71" t="s">
        <v>6</v>
      </c>
      <c r="C172" s="70" t="s">
        <v>473</v>
      </c>
      <c r="D172" s="109">
        <v>8133</v>
      </c>
      <c r="E172" s="105"/>
      <c r="F172" s="69" t="b">
        <v>0</v>
      </c>
      <c r="G172" s="69" t="b">
        <v>1</v>
      </c>
    </row>
    <row r="173" spans="1:7" x14ac:dyDescent="0.2">
      <c r="A173" s="71" t="s">
        <v>333</v>
      </c>
      <c r="B173" s="71" t="s">
        <v>6</v>
      </c>
      <c r="C173" s="70" t="s">
        <v>473</v>
      </c>
      <c r="D173" s="109">
        <v>8134</v>
      </c>
      <c r="E173" s="105"/>
      <c r="F173" s="69" t="b">
        <v>1</v>
      </c>
      <c r="G173" s="69" t="b">
        <v>0</v>
      </c>
    </row>
    <row r="174" spans="1:7" x14ac:dyDescent="0.2">
      <c r="A174" s="71" t="s">
        <v>334</v>
      </c>
      <c r="B174" s="71" t="s">
        <v>6</v>
      </c>
      <c r="C174" s="70" t="s">
        <v>473</v>
      </c>
      <c r="D174" s="109">
        <v>8135</v>
      </c>
      <c r="E174" s="105"/>
      <c r="F174" s="69" t="b">
        <v>0</v>
      </c>
      <c r="G174" s="69" t="b">
        <v>1</v>
      </c>
    </row>
    <row r="175" spans="1:7" x14ac:dyDescent="0.2">
      <c r="A175" s="71"/>
      <c r="B175" s="71"/>
      <c r="C175" s="70"/>
      <c r="D175" s="103"/>
      <c r="E175" s="103"/>
      <c r="F175" s="72"/>
      <c r="G175" s="72"/>
    </row>
    <row r="176" spans="1:7" x14ac:dyDescent="0.2">
      <c r="A176" s="71" t="s">
        <v>335</v>
      </c>
      <c r="B176" s="71" t="s">
        <v>20</v>
      </c>
      <c r="C176" s="70" t="s">
        <v>473</v>
      </c>
      <c r="D176" s="111">
        <v>844</v>
      </c>
      <c r="E176" s="105"/>
      <c r="F176" s="69" t="b">
        <v>1</v>
      </c>
      <c r="G176" s="69" t="b">
        <v>1</v>
      </c>
    </row>
    <row r="177" spans="1:7" x14ac:dyDescent="0.2">
      <c r="A177" s="71" t="s">
        <v>336</v>
      </c>
      <c r="B177" s="71" t="s">
        <v>20</v>
      </c>
      <c r="C177" s="70" t="s">
        <v>473</v>
      </c>
      <c r="D177" s="111">
        <v>845</v>
      </c>
      <c r="E177" s="105"/>
      <c r="F177" s="69" t="b">
        <v>0</v>
      </c>
      <c r="G177" s="69" t="b">
        <v>1</v>
      </c>
    </row>
    <row r="178" spans="1:7" x14ac:dyDescent="0.2">
      <c r="A178" s="71"/>
      <c r="B178" s="71"/>
      <c r="C178" s="70"/>
      <c r="D178" s="105"/>
      <c r="E178" s="105"/>
      <c r="F178" s="72"/>
      <c r="G178" s="72"/>
    </row>
    <row r="179" spans="1:7" x14ac:dyDescent="0.2">
      <c r="A179" s="71" t="s">
        <v>337</v>
      </c>
      <c r="B179" s="71" t="s">
        <v>8</v>
      </c>
      <c r="C179" s="70" t="s">
        <v>473</v>
      </c>
      <c r="D179" s="112">
        <v>9034</v>
      </c>
      <c r="E179" s="105"/>
      <c r="F179" s="69" t="b">
        <v>1</v>
      </c>
      <c r="G179" s="69" t="b">
        <v>1</v>
      </c>
    </row>
    <row r="180" spans="1:7" x14ac:dyDescent="0.2">
      <c r="A180" s="71" t="s">
        <v>338</v>
      </c>
      <c r="B180" s="71" t="s">
        <v>8</v>
      </c>
      <c r="C180" s="87" t="s">
        <v>473</v>
      </c>
      <c r="D180" s="112">
        <v>9035</v>
      </c>
      <c r="E180" s="105"/>
      <c r="F180" s="69" t="b">
        <v>1</v>
      </c>
      <c r="G180" s="69" t="b">
        <v>1</v>
      </c>
    </row>
    <row r="181" spans="1:7" x14ac:dyDescent="0.2">
      <c r="A181" s="71" t="s">
        <v>339</v>
      </c>
      <c r="B181" s="71" t="s">
        <v>8</v>
      </c>
      <c r="C181" s="87" t="s">
        <v>473</v>
      </c>
      <c r="D181" s="112">
        <v>9036</v>
      </c>
      <c r="E181" s="105"/>
      <c r="F181" s="69" t="b">
        <v>0</v>
      </c>
      <c r="G181" s="69" t="b">
        <v>0</v>
      </c>
    </row>
    <row r="182" spans="1:7" x14ac:dyDescent="0.2">
      <c r="A182" s="71" t="s">
        <v>340</v>
      </c>
      <c r="B182" s="71" t="s">
        <v>8</v>
      </c>
      <c r="C182" s="87" t="s">
        <v>473</v>
      </c>
      <c r="D182" s="112">
        <v>9037</v>
      </c>
      <c r="E182" s="105"/>
      <c r="F182" s="69" t="b">
        <v>0</v>
      </c>
      <c r="G182" s="69" t="b">
        <v>1</v>
      </c>
    </row>
    <row r="183" spans="1:7" x14ac:dyDescent="0.2">
      <c r="A183" s="71" t="s">
        <v>341</v>
      </c>
      <c r="B183" s="71" t="s">
        <v>8</v>
      </c>
      <c r="C183" s="87" t="s">
        <v>473</v>
      </c>
      <c r="D183" s="112">
        <v>9038</v>
      </c>
      <c r="E183" s="105"/>
      <c r="F183" s="69" t="b">
        <v>1</v>
      </c>
      <c r="G183" s="69" t="b">
        <v>0</v>
      </c>
    </row>
    <row r="184" spans="1:7" x14ac:dyDescent="0.2">
      <c r="A184" s="71"/>
      <c r="B184" s="71"/>
      <c r="C184" s="87"/>
      <c r="D184" s="105"/>
      <c r="E184" s="105"/>
      <c r="F184" s="72"/>
      <c r="G184" s="72"/>
    </row>
    <row r="185" spans="1:7" x14ac:dyDescent="0.2">
      <c r="A185" s="71" t="s">
        <v>342</v>
      </c>
      <c r="B185" s="71" t="s">
        <v>21</v>
      </c>
      <c r="C185" s="87" t="s">
        <v>473</v>
      </c>
      <c r="D185" s="113">
        <v>917</v>
      </c>
      <c r="E185" s="105"/>
      <c r="F185" s="69" t="b">
        <v>0</v>
      </c>
      <c r="G185" s="69" t="b">
        <v>0</v>
      </c>
    </row>
    <row r="186" spans="1:7" x14ac:dyDescent="0.2">
      <c r="A186" s="71"/>
      <c r="B186" s="71"/>
      <c r="C186" s="70"/>
      <c r="D186" s="105"/>
      <c r="E186" s="105"/>
      <c r="F186" s="72"/>
      <c r="G186" s="72"/>
    </row>
    <row r="187" spans="1:7" x14ac:dyDescent="0.2">
      <c r="A187" s="75" t="s">
        <v>26</v>
      </c>
      <c r="B187" s="75" t="s">
        <v>1</v>
      </c>
      <c r="C187" s="75" t="s">
        <v>5</v>
      </c>
      <c r="D187" s="108" t="s">
        <v>11</v>
      </c>
      <c r="E187" s="105"/>
      <c r="F187" s="74" t="s">
        <v>461</v>
      </c>
      <c r="G187" s="74" t="s">
        <v>460</v>
      </c>
    </row>
    <row r="188" spans="1:7" x14ac:dyDescent="0.2">
      <c r="A188" s="71"/>
      <c r="B188" s="71"/>
      <c r="C188" s="70"/>
      <c r="D188" s="105"/>
      <c r="E188" s="105"/>
      <c r="F188" s="72"/>
      <c r="G188" s="72"/>
    </row>
    <row r="189" spans="1:7" x14ac:dyDescent="0.2">
      <c r="A189" s="71" t="s">
        <v>343</v>
      </c>
      <c r="B189" s="71" t="s">
        <v>6</v>
      </c>
      <c r="C189" s="70" t="s">
        <v>344</v>
      </c>
      <c r="D189" s="109">
        <v>8136</v>
      </c>
      <c r="E189" s="105"/>
      <c r="F189" s="69" t="b">
        <v>0</v>
      </c>
      <c r="G189" s="69" t="b">
        <v>1</v>
      </c>
    </row>
    <row r="190" spans="1:7" x14ac:dyDescent="0.2">
      <c r="A190" s="71" t="s">
        <v>481</v>
      </c>
      <c r="B190" s="71" t="s">
        <v>6</v>
      </c>
      <c r="C190" s="70" t="s">
        <v>344</v>
      </c>
      <c r="D190" s="109">
        <v>8182</v>
      </c>
      <c r="E190" s="105"/>
      <c r="F190" s="69" t="b">
        <v>0</v>
      </c>
      <c r="G190" s="69" t="b">
        <v>0</v>
      </c>
    </row>
    <row r="191" spans="1:7" x14ac:dyDescent="0.2">
      <c r="A191" s="71" t="s">
        <v>496</v>
      </c>
      <c r="B191" s="71" t="s">
        <v>6</v>
      </c>
      <c r="C191" s="70" t="s">
        <v>344</v>
      </c>
      <c r="D191" s="109">
        <v>8186</v>
      </c>
      <c r="E191" s="105"/>
      <c r="F191" s="69" t="b">
        <v>0</v>
      </c>
      <c r="G191" s="69" t="b">
        <v>0</v>
      </c>
    </row>
    <row r="192" spans="1:7" x14ac:dyDescent="0.2">
      <c r="A192" s="71"/>
      <c r="B192" s="71"/>
      <c r="C192" s="70"/>
      <c r="D192" s="122"/>
      <c r="E192" s="105"/>
      <c r="F192" s="72"/>
      <c r="G192" s="72"/>
    </row>
    <row r="193" spans="1:7" x14ac:dyDescent="0.2">
      <c r="A193" s="71" t="s">
        <v>345</v>
      </c>
      <c r="B193" s="71" t="s">
        <v>8</v>
      </c>
      <c r="C193" s="70" t="s">
        <v>344</v>
      </c>
      <c r="D193" s="112">
        <v>9039</v>
      </c>
      <c r="E193" s="105"/>
      <c r="F193" s="69" t="b">
        <v>0</v>
      </c>
      <c r="G193" s="69" t="b">
        <v>1</v>
      </c>
    </row>
    <row r="194" spans="1:7" x14ac:dyDescent="0.2">
      <c r="A194" s="71"/>
      <c r="B194" s="86"/>
      <c r="C194" s="86"/>
      <c r="D194" s="122"/>
      <c r="E194" s="105"/>
      <c r="F194" s="72"/>
      <c r="G194" s="72"/>
    </row>
    <row r="195" spans="1:7" x14ac:dyDescent="0.2">
      <c r="A195" s="71" t="s">
        <v>346</v>
      </c>
      <c r="B195" s="71" t="s">
        <v>9</v>
      </c>
      <c r="C195" s="70" t="s">
        <v>344</v>
      </c>
      <c r="D195" s="114">
        <v>10097</v>
      </c>
      <c r="E195" s="105"/>
      <c r="F195" s="69" t="b">
        <v>0</v>
      </c>
      <c r="G195" s="69" t="b">
        <v>0</v>
      </c>
    </row>
    <row r="196" spans="1:7" x14ac:dyDescent="0.2">
      <c r="A196" s="71"/>
      <c r="B196" s="71"/>
      <c r="C196" s="70"/>
      <c r="D196" s="122"/>
      <c r="E196" s="105"/>
      <c r="F196" s="72"/>
      <c r="G196" s="72"/>
    </row>
    <row r="197" spans="1:7" x14ac:dyDescent="0.2">
      <c r="A197" s="71" t="s">
        <v>347</v>
      </c>
      <c r="B197" s="71" t="s">
        <v>10</v>
      </c>
      <c r="C197" s="70" t="s">
        <v>344</v>
      </c>
      <c r="D197" s="116">
        <v>12324</v>
      </c>
      <c r="E197" s="140"/>
      <c r="F197" s="69" t="b">
        <v>0</v>
      </c>
      <c r="G197" s="69" t="b">
        <v>1</v>
      </c>
    </row>
    <row r="198" spans="1:7" x14ac:dyDescent="0.2">
      <c r="A198" s="71"/>
      <c r="B198" s="71"/>
      <c r="C198" s="70"/>
      <c r="D198" s="105"/>
      <c r="E198" s="105"/>
      <c r="F198" s="72"/>
      <c r="G198" s="72"/>
    </row>
    <row r="199" spans="1:7" x14ac:dyDescent="0.2">
      <c r="A199" s="75" t="s">
        <v>26</v>
      </c>
      <c r="B199" s="75" t="s">
        <v>1</v>
      </c>
      <c r="C199" s="75" t="s">
        <v>5</v>
      </c>
      <c r="D199" s="108" t="s">
        <v>11</v>
      </c>
      <c r="E199" s="105"/>
      <c r="F199" s="74" t="s">
        <v>461</v>
      </c>
      <c r="G199" s="74" t="s">
        <v>460</v>
      </c>
    </row>
    <row r="200" spans="1:7" x14ac:dyDescent="0.2">
      <c r="A200" s="71"/>
      <c r="B200" s="71"/>
      <c r="C200" s="70"/>
      <c r="D200" s="105"/>
      <c r="E200" s="105"/>
      <c r="F200" s="72"/>
      <c r="G200" s="72"/>
    </row>
    <row r="201" spans="1:7" x14ac:dyDescent="0.2">
      <c r="A201" s="71" t="s">
        <v>348</v>
      </c>
      <c r="B201" s="71" t="s">
        <v>8</v>
      </c>
      <c r="C201" s="70" t="s">
        <v>349</v>
      </c>
      <c r="D201" s="112">
        <v>9040</v>
      </c>
      <c r="E201" s="105"/>
      <c r="F201" s="69" t="b">
        <v>0</v>
      </c>
      <c r="G201" s="69" t="b">
        <v>0</v>
      </c>
    </row>
    <row r="202" spans="1:7" x14ac:dyDescent="0.2">
      <c r="A202" s="71" t="s">
        <v>350</v>
      </c>
      <c r="B202" s="71" t="s">
        <v>8</v>
      </c>
      <c r="C202" s="70" t="s">
        <v>349</v>
      </c>
      <c r="D202" s="112">
        <v>9041</v>
      </c>
      <c r="E202" s="105"/>
      <c r="F202" s="69" t="b">
        <v>0</v>
      </c>
      <c r="G202" s="69" t="b">
        <v>0</v>
      </c>
    </row>
    <row r="203" spans="1:7" x14ac:dyDescent="0.2">
      <c r="A203" s="71" t="s">
        <v>351</v>
      </c>
      <c r="B203" s="71" t="s">
        <v>8</v>
      </c>
      <c r="C203" s="70" t="s">
        <v>349</v>
      </c>
      <c r="D203" s="112">
        <v>9042</v>
      </c>
      <c r="E203" s="105"/>
      <c r="F203" s="69" t="b">
        <v>0</v>
      </c>
      <c r="G203" s="69" t="b">
        <v>0</v>
      </c>
    </row>
    <row r="204" spans="1:7" x14ac:dyDescent="0.2">
      <c r="A204" s="71"/>
      <c r="B204" s="71"/>
      <c r="C204" s="70"/>
      <c r="D204" s="105"/>
      <c r="E204" s="105"/>
      <c r="F204" s="72"/>
      <c r="G204" s="72"/>
    </row>
    <row r="205" spans="1:7" x14ac:dyDescent="0.2">
      <c r="A205" s="71" t="s">
        <v>352</v>
      </c>
      <c r="B205" s="71" t="s">
        <v>9</v>
      </c>
      <c r="C205" s="70" t="s">
        <v>349</v>
      </c>
      <c r="D205" s="114">
        <v>10098</v>
      </c>
      <c r="E205" s="105"/>
      <c r="F205" s="69" t="b">
        <v>0</v>
      </c>
      <c r="G205" s="69" t="b">
        <v>0</v>
      </c>
    </row>
    <row r="206" spans="1:7" x14ac:dyDescent="0.2">
      <c r="A206" s="71" t="s">
        <v>353</v>
      </c>
      <c r="B206" s="71" t="s">
        <v>9</v>
      </c>
      <c r="C206" s="70" t="s">
        <v>349</v>
      </c>
      <c r="D206" s="114">
        <v>10099</v>
      </c>
      <c r="E206" s="105"/>
      <c r="F206" s="69" t="b">
        <v>0</v>
      </c>
      <c r="G206" s="69" t="b">
        <v>0</v>
      </c>
    </row>
    <row r="207" spans="1:7" ht="12.75" customHeight="1" x14ac:dyDescent="0.2">
      <c r="A207" s="71"/>
      <c r="B207" s="71"/>
      <c r="C207" s="71"/>
      <c r="D207" s="105"/>
      <c r="E207" s="105"/>
      <c r="F207" s="72"/>
      <c r="G207" s="72"/>
    </row>
    <row r="208" spans="1:7" x14ac:dyDescent="0.2">
      <c r="A208" s="71" t="s">
        <v>354</v>
      </c>
      <c r="B208" s="71" t="s">
        <v>10</v>
      </c>
      <c r="C208" s="70" t="s">
        <v>349</v>
      </c>
      <c r="D208" s="116">
        <v>12326</v>
      </c>
      <c r="E208" s="140"/>
      <c r="F208" s="69" t="b">
        <v>0</v>
      </c>
      <c r="G208" s="69" t="b">
        <v>0</v>
      </c>
    </row>
    <row r="209" spans="1:7" x14ac:dyDescent="0.2">
      <c r="A209" s="71" t="s">
        <v>355</v>
      </c>
      <c r="B209" s="71" t="s">
        <v>10</v>
      </c>
      <c r="C209" s="70" t="s">
        <v>349</v>
      </c>
      <c r="D209" s="116">
        <v>12327</v>
      </c>
      <c r="E209" s="140"/>
      <c r="F209" s="69" t="b">
        <v>0</v>
      </c>
      <c r="G209" s="69" t="b">
        <v>0</v>
      </c>
    </row>
    <row r="210" spans="1:7" x14ac:dyDescent="0.2">
      <c r="A210" s="71" t="s">
        <v>356</v>
      </c>
      <c r="B210" s="71" t="s">
        <v>10</v>
      </c>
      <c r="C210" s="70" t="s">
        <v>349</v>
      </c>
      <c r="D210" s="116">
        <v>12328</v>
      </c>
      <c r="E210" s="140"/>
      <c r="F210" s="69" t="b">
        <v>0</v>
      </c>
      <c r="G210" s="69" t="b">
        <v>0</v>
      </c>
    </row>
    <row r="211" spans="1:7" x14ac:dyDescent="0.2">
      <c r="A211" s="71"/>
      <c r="B211" s="71"/>
      <c r="C211" s="70"/>
      <c r="D211" s="105"/>
      <c r="E211" s="105"/>
      <c r="F211" s="72"/>
      <c r="G211" s="72"/>
    </row>
    <row r="212" spans="1:7" x14ac:dyDescent="0.2">
      <c r="A212" s="75" t="s">
        <v>26</v>
      </c>
      <c r="B212" s="75" t="s">
        <v>1</v>
      </c>
      <c r="C212" s="75" t="s">
        <v>5</v>
      </c>
      <c r="D212" s="108" t="s">
        <v>11</v>
      </c>
      <c r="E212" s="105"/>
      <c r="F212" s="74" t="s">
        <v>461</v>
      </c>
      <c r="G212" s="74" t="s">
        <v>460</v>
      </c>
    </row>
    <row r="213" spans="1:7" x14ac:dyDescent="0.2">
      <c r="A213" s="71"/>
      <c r="B213" s="71"/>
      <c r="C213" s="70"/>
      <c r="D213" s="105"/>
      <c r="E213" s="105"/>
      <c r="F213" s="72"/>
      <c r="G213" s="72"/>
    </row>
    <row r="214" spans="1:7" x14ac:dyDescent="0.2">
      <c r="A214" s="71" t="s">
        <v>357</v>
      </c>
      <c r="B214" s="71" t="s">
        <v>6</v>
      </c>
      <c r="C214" s="70" t="s">
        <v>358</v>
      </c>
      <c r="D214" s="109">
        <v>8137</v>
      </c>
      <c r="E214" s="105"/>
      <c r="F214" s="69" t="b">
        <v>1</v>
      </c>
      <c r="G214" s="69" t="b">
        <v>1</v>
      </c>
    </row>
    <row r="215" spans="1:7" x14ac:dyDescent="0.2">
      <c r="A215" s="71" t="s">
        <v>359</v>
      </c>
      <c r="B215" s="71" t="s">
        <v>6</v>
      </c>
      <c r="C215" s="70" t="s">
        <v>358</v>
      </c>
      <c r="D215" s="109">
        <v>8138</v>
      </c>
      <c r="E215" s="105"/>
      <c r="F215" s="69" t="b">
        <v>1</v>
      </c>
      <c r="G215" s="69" t="b">
        <v>1</v>
      </c>
    </row>
    <row r="216" spans="1:7" x14ac:dyDescent="0.2">
      <c r="A216" s="71" t="s">
        <v>360</v>
      </c>
      <c r="B216" s="71" t="s">
        <v>6</v>
      </c>
      <c r="C216" s="70" t="s">
        <v>358</v>
      </c>
      <c r="D216" s="109">
        <v>8139</v>
      </c>
      <c r="E216" s="105"/>
      <c r="F216" s="69" t="b">
        <v>1</v>
      </c>
      <c r="G216" s="69" t="b">
        <v>1</v>
      </c>
    </row>
    <row r="217" spans="1:7" x14ac:dyDescent="0.2">
      <c r="A217" s="71" t="s">
        <v>361</v>
      </c>
      <c r="B217" s="71" t="s">
        <v>6</v>
      </c>
      <c r="C217" s="70" t="s">
        <v>358</v>
      </c>
      <c r="D217" s="109">
        <v>8140</v>
      </c>
      <c r="E217" s="105"/>
      <c r="F217" s="69" t="b">
        <v>0</v>
      </c>
      <c r="G217" s="69" t="b">
        <v>1</v>
      </c>
    </row>
    <row r="218" spans="1:7" x14ac:dyDescent="0.2">
      <c r="A218" s="71" t="s">
        <v>362</v>
      </c>
      <c r="B218" s="71" t="s">
        <v>6</v>
      </c>
      <c r="C218" s="70" t="s">
        <v>358</v>
      </c>
      <c r="D218" s="109">
        <v>8141</v>
      </c>
      <c r="E218" s="105"/>
      <c r="F218" s="69" t="b">
        <v>1</v>
      </c>
      <c r="G218" s="69" t="b">
        <v>1</v>
      </c>
    </row>
    <row r="219" spans="1:7" x14ac:dyDescent="0.2">
      <c r="A219" s="71" t="s">
        <v>363</v>
      </c>
      <c r="B219" s="71" t="s">
        <v>6</v>
      </c>
      <c r="C219" s="70" t="s">
        <v>358</v>
      </c>
      <c r="D219" s="109">
        <v>8142</v>
      </c>
      <c r="E219" s="105"/>
      <c r="F219" s="69" t="b">
        <v>1</v>
      </c>
      <c r="G219" s="69" t="b">
        <v>1</v>
      </c>
    </row>
    <row r="220" spans="1:7" x14ac:dyDescent="0.2">
      <c r="A220" s="71" t="s">
        <v>420</v>
      </c>
      <c r="B220" s="71" t="s">
        <v>6</v>
      </c>
      <c r="C220" s="70" t="s">
        <v>358</v>
      </c>
      <c r="D220" s="109">
        <v>8178</v>
      </c>
      <c r="E220" s="105"/>
      <c r="F220" s="69" t="b">
        <v>1</v>
      </c>
      <c r="G220" s="69" t="b">
        <v>1</v>
      </c>
    </row>
    <row r="221" spans="1:7" x14ac:dyDescent="0.2">
      <c r="A221" s="71"/>
      <c r="B221" s="71"/>
      <c r="C221" s="70"/>
      <c r="D221" s="105"/>
      <c r="E221" s="105"/>
      <c r="F221" s="72"/>
      <c r="G221" s="72"/>
    </row>
    <row r="222" spans="1:7" x14ac:dyDescent="0.2">
      <c r="A222" s="71" t="s">
        <v>421</v>
      </c>
      <c r="B222" s="71" t="s">
        <v>20</v>
      </c>
      <c r="C222" s="70" t="s">
        <v>358</v>
      </c>
      <c r="D222" s="123">
        <v>858</v>
      </c>
      <c r="E222" s="105"/>
      <c r="F222" s="69" t="b">
        <v>0</v>
      </c>
      <c r="G222" s="69" t="b">
        <v>1</v>
      </c>
    </row>
    <row r="223" spans="1:7" x14ac:dyDescent="0.2">
      <c r="A223" s="71" t="s">
        <v>364</v>
      </c>
      <c r="B223" s="71" t="s">
        <v>20</v>
      </c>
      <c r="C223" s="70" t="s">
        <v>358</v>
      </c>
      <c r="D223" s="111">
        <v>846</v>
      </c>
      <c r="E223" s="105"/>
      <c r="F223" s="69" t="b">
        <v>1</v>
      </c>
      <c r="G223" s="69" t="b">
        <v>1</v>
      </c>
    </row>
    <row r="224" spans="1:7" x14ac:dyDescent="0.2">
      <c r="A224" s="71"/>
      <c r="B224" s="71"/>
      <c r="C224" s="70"/>
      <c r="D224" s="105"/>
      <c r="E224" s="105"/>
      <c r="F224" s="72"/>
      <c r="G224" s="72"/>
    </row>
    <row r="225" spans="1:7" x14ac:dyDescent="0.2">
      <c r="A225" s="71" t="s">
        <v>365</v>
      </c>
      <c r="B225" s="71" t="s">
        <v>8</v>
      </c>
      <c r="C225" s="70" t="s">
        <v>358</v>
      </c>
      <c r="D225" s="112">
        <v>9043</v>
      </c>
      <c r="E225" s="105"/>
      <c r="F225" s="69" t="b">
        <v>0</v>
      </c>
      <c r="G225" s="69" t="b">
        <v>1</v>
      </c>
    </row>
    <row r="226" spans="1:7" x14ac:dyDescent="0.2">
      <c r="A226" s="71" t="s">
        <v>366</v>
      </c>
      <c r="B226" s="71" t="s">
        <v>8</v>
      </c>
      <c r="C226" s="70" t="s">
        <v>358</v>
      </c>
      <c r="D226" s="112">
        <v>9044</v>
      </c>
      <c r="E226" s="105"/>
      <c r="F226" s="69" t="b">
        <v>1</v>
      </c>
      <c r="G226" s="69" t="b">
        <v>1</v>
      </c>
    </row>
    <row r="227" spans="1:7" x14ac:dyDescent="0.2">
      <c r="A227" s="71" t="s">
        <v>367</v>
      </c>
      <c r="B227" s="71" t="s">
        <v>8</v>
      </c>
      <c r="C227" s="70" t="s">
        <v>358</v>
      </c>
      <c r="D227" s="112">
        <v>9045</v>
      </c>
      <c r="E227" s="105"/>
      <c r="F227" s="69" t="b">
        <v>0</v>
      </c>
      <c r="G227" s="69" t="b">
        <v>1</v>
      </c>
    </row>
    <row r="228" spans="1:7" x14ac:dyDescent="0.2">
      <c r="A228" s="71" t="s">
        <v>368</v>
      </c>
      <c r="B228" s="71" t="s">
        <v>8</v>
      </c>
      <c r="C228" s="70" t="s">
        <v>358</v>
      </c>
      <c r="D228" s="112">
        <v>9046</v>
      </c>
      <c r="E228" s="105"/>
      <c r="F228" s="69" t="b">
        <v>0</v>
      </c>
      <c r="G228" s="69" t="b">
        <v>1</v>
      </c>
    </row>
    <row r="229" spans="1:7" x14ac:dyDescent="0.2">
      <c r="A229" s="71" t="s">
        <v>369</v>
      </c>
      <c r="B229" s="71" t="s">
        <v>8</v>
      </c>
      <c r="C229" s="70" t="s">
        <v>358</v>
      </c>
      <c r="D229" s="112">
        <v>9047</v>
      </c>
      <c r="E229" s="105"/>
      <c r="F229" s="69" t="b">
        <v>1</v>
      </c>
      <c r="G229" s="69" t="b">
        <v>1</v>
      </c>
    </row>
    <row r="230" spans="1:7" x14ac:dyDescent="0.2">
      <c r="A230" s="71" t="s">
        <v>370</v>
      </c>
      <c r="B230" s="71" t="s">
        <v>8</v>
      </c>
      <c r="C230" s="70" t="s">
        <v>358</v>
      </c>
      <c r="D230" s="112">
        <v>9048</v>
      </c>
      <c r="E230" s="105"/>
      <c r="F230" s="69" t="b">
        <v>1</v>
      </c>
      <c r="G230" s="69" t="b">
        <v>1</v>
      </c>
    </row>
    <row r="231" spans="1:7" x14ac:dyDescent="0.2">
      <c r="A231" s="71"/>
      <c r="B231" s="71"/>
      <c r="C231" s="70"/>
      <c r="D231" s="105"/>
      <c r="E231" s="105"/>
      <c r="F231" s="72"/>
      <c r="G231" s="72"/>
    </row>
    <row r="232" spans="1:7" x14ac:dyDescent="0.2">
      <c r="A232" s="71" t="s">
        <v>371</v>
      </c>
      <c r="B232" s="71" t="s">
        <v>9</v>
      </c>
      <c r="C232" s="70" t="s">
        <v>358</v>
      </c>
      <c r="D232" s="114">
        <v>10100</v>
      </c>
      <c r="E232" s="105"/>
      <c r="F232" s="69" t="b">
        <v>1</v>
      </c>
      <c r="G232" s="69" t="b">
        <v>1</v>
      </c>
    </row>
    <row r="233" spans="1:7" x14ac:dyDescent="0.2">
      <c r="A233" s="71" t="s">
        <v>372</v>
      </c>
      <c r="B233" s="71" t="s">
        <v>9</v>
      </c>
      <c r="C233" s="70" t="s">
        <v>358</v>
      </c>
      <c r="D233" s="114">
        <v>10101</v>
      </c>
      <c r="E233" s="105"/>
      <c r="F233" s="69" t="b">
        <v>1</v>
      </c>
      <c r="G233" s="69" t="b">
        <v>1</v>
      </c>
    </row>
    <row r="234" spans="1:7" x14ac:dyDescent="0.2">
      <c r="A234" s="71" t="s">
        <v>373</v>
      </c>
      <c r="B234" s="71" t="s">
        <v>9</v>
      </c>
      <c r="C234" s="70" t="s">
        <v>358</v>
      </c>
      <c r="D234" s="114">
        <v>10102</v>
      </c>
      <c r="E234" s="105"/>
      <c r="F234" s="69" t="b">
        <v>1</v>
      </c>
      <c r="G234" s="69" t="b">
        <v>1</v>
      </c>
    </row>
    <row r="235" spans="1:7" x14ac:dyDescent="0.2">
      <c r="A235" s="71" t="s">
        <v>374</v>
      </c>
      <c r="B235" s="71" t="s">
        <v>9</v>
      </c>
      <c r="C235" s="70" t="s">
        <v>358</v>
      </c>
      <c r="D235" s="114">
        <v>10103</v>
      </c>
      <c r="E235" s="105"/>
      <c r="F235" s="69" t="b">
        <v>1</v>
      </c>
      <c r="G235" s="69" t="b">
        <v>1</v>
      </c>
    </row>
    <row r="236" spans="1:7" x14ac:dyDescent="0.2">
      <c r="A236" s="71" t="s">
        <v>375</v>
      </c>
      <c r="B236" s="71" t="s">
        <v>9</v>
      </c>
      <c r="C236" s="70" t="s">
        <v>358</v>
      </c>
      <c r="D236" s="114">
        <v>10104</v>
      </c>
      <c r="E236" s="105"/>
      <c r="F236" s="69" t="b">
        <v>1</v>
      </c>
      <c r="G236" s="69" t="b">
        <v>1</v>
      </c>
    </row>
    <row r="237" spans="1:7" x14ac:dyDescent="0.2">
      <c r="A237" s="71" t="s">
        <v>376</v>
      </c>
      <c r="B237" s="71" t="s">
        <v>9</v>
      </c>
      <c r="C237" s="70" t="s">
        <v>358</v>
      </c>
      <c r="D237" s="114">
        <v>10105</v>
      </c>
      <c r="E237" s="105"/>
      <c r="F237" s="69" t="b">
        <v>1</v>
      </c>
      <c r="G237" s="69" t="b">
        <v>1</v>
      </c>
    </row>
    <row r="238" spans="1:7" x14ac:dyDescent="0.2">
      <c r="A238" s="71" t="s">
        <v>377</v>
      </c>
      <c r="B238" s="71" t="s">
        <v>9</v>
      </c>
      <c r="C238" s="70" t="s">
        <v>358</v>
      </c>
      <c r="D238" s="114">
        <v>10106</v>
      </c>
      <c r="E238" s="105"/>
      <c r="F238" s="69" t="b">
        <v>1</v>
      </c>
      <c r="G238" s="69" t="b">
        <v>1</v>
      </c>
    </row>
    <row r="239" spans="1:7" x14ac:dyDescent="0.2">
      <c r="A239" s="71"/>
      <c r="B239" s="71"/>
      <c r="C239" s="70"/>
      <c r="D239" s="105"/>
      <c r="E239" s="105"/>
      <c r="F239" s="72"/>
      <c r="G239" s="72"/>
    </row>
    <row r="240" spans="1:7" x14ac:dyDescent="0.2">
      <c r="A240" s="71" t="s">
        <v>378</v>
      </c>
      <c r="B240" s="71" t="s">
        <v>22</v>
      </c>
      <c r="C240" s="70" t="s">
        <v>358</v>
      </c>
      <c r="D240" s="108">
        <v>1013</v>
      </c>
      <c r="E240" s="105"/>
      <c r="F240" s="69" t="b">
        <v>1</v>
      </c>
      <c r="G240" s="69" t="b">
        <v>1</v>
      </c>
    </row>
    <row r="241" spans="1:7" x14ac:dyDescent="0.2">
      <c r="A241" s="71"/>
      <c r="B241" s="71"/>
      <c r="C241" s="70"/>
      <c r="D241" s="105"/>
      <c r="E241" s="105"/>
      <c r="F241" s="72"/>
      <c r="G241" s="72"/>
    </row>
    <row r="242" spans="1:7" x14ac:dyDescent="0.2">
      <c r="A242" s="71" t="s">
        <v>379</v>
      </c>
      <c r="B242" s="71" t="s">
        <v>10</v>
      </c>
      <c r="C242" s="70" t="s">
        <v>358</v>
      </c>
      <c r="D242" s="116">
        <v>12329</v>
      </c>
      <c r="E242" s="140"/>
      <c r="F242" s="69" t="b">
        <v>1</v>
      </c>
      <c r="G242" s="69" t="b">
        <v>1</v>
      </c>
    </row>
    <row r="243" spans="1:7" x14ac:dyDescent="0.2">
      <c r="A243" s="71" t="s">
        <v>380</v>
      </c>
      <c r="B243" s="71" t="s">
        <v>10</v>
      </c>
      <c r="C243" s="70" t="s">
        <v>358</v>
      </c>
      <c r="D243" s="116">
        <v>12330</v>
      </c>
      <c r="E243" s="140"/>
      <c r="F243" s="69" t="b">
        <v>1</v>
      </c>
      <c r="G243" s="69" t="b">
        <v>1</v>
      </c>
    </row>
    <row r="244" spans="1:7" x14ac:dyDescent="0.2">
      <c r="A244" s="71" t="s">
        <v>381</v>
      </c>
      <c r="B244" s="71" t="s">
        <v>10</v>
      </c>
      <c r="C244" s="70" t="s">
        <v>358</v>
      </c>
      <c r="D244" s="116">
        <v>12331</v>
      </c>
      <c r="E244" s="140"/>
      <c r="F244" s="69" t="b">
        <v>1</v>
      </c>
      <c r="G244" s="69" t="b">
        <v>1</v>
      </c>
    </row>
    <row r="245" spans="1:7" x14ac:dyDescent="0.2">
      <c r="A245" s="71" t="s">
        <v>382</v>
      </c>
      <c r="B245" s="71" t="s">
        <v>10</v>
      </c>
      <c r="C245" s="70" t="s">
        <v>358</v>
      </c>
      <c r="D245" s="116">
        <v>12006</v>
      </c>
      <c r="E245" s="140"/>
      <c r="F245" s="69" t="b">
        <v>0</v>
      </c>
      <c r="G245" s="69" t="b">
        <v>1</v>
      </c>
    </row>
    <row r="246" spans="1:7" x14ac:dyDescent="0.2">
      <c r="A246" s="71"/>
      <c r="B246" s="71"/>
      <c r="C246" s="70"/>
      <c r="D246" s="105"/>
      <c r="E246" s="105"/>
      <c r="F246" s="72"/>
      <c r="G246" s="72" t="s">
        <v>482</v>
      </c>
    </row>
    <row r="247" spans="1:7" x14ac:dyDescent="0.2">
      <c r="A247" s="71" t="s">
        <v>383</v>
      </c>
      <c r="B247" s="71" t="s">
        <v>23</v>
      </c>
      <c r="C247" s="70" t="s">
        <v>358</v>
      </c>
      <c r="D247" s="118">
        <v>1217</v>
      </c>
      <c r="E247" s="105"/>
      <c r="F247" s="69" t="b">
        <v>1</v>
      </c>
      <c r="G247" s="69" t="b">
        <v>0</v>
      </c>
    </row>
    <row r="248" spans="1:7" x14ac:dyDescent="0.2">
      <c r="A248" s="71"/>
      <c r="B248" s="71"/>
      <c r="C248" s="71"/>
      <c r="D248" s="105"/>
      <c r="E248" s="105"/>
      <c r="F248" s="72"/>
      <c r="G248" s="72"/>
    </row>
    <row r="249" spans="1:7" x14ac:dyDescent="0.2">
      <c r="A249" s="75" t="s">
        <v>26</v>
      </c>
      <c r="B249" s="75" t="s">
        <v>1</v>
      </c>
      <c r="C249" s="75" t="s">
        <v>5</v>
      </c>
      <c r="D249" s="108" t="s">
        <v>11</v>
      </c>
      <c r="E249" s="105"/>
      <c r="F249" s="74" t="s">
        <v>461</v>
      </c>
      <c r="G249" s="74" t="s">
        <v>460</v>
      </c>
    </row>
    <row r="250" spans="1:7" x14ac:dyDescent="0.2">
      <c r="A250" s="71"/>
      <c r="B250" s="71"/>
      <c r="C250" s="70"/>
      <c r="D250" s="105"/>
      <c r="E250" s="105"/>
      <c r="F250" s="72"/>
      <c r="G250" s="72"/>
    </row>
    <row r="251" spans="1:7" x14ac:dyDescent="0.2">
      <c r="A251" s="71" t="s">
        <v>384</v>
      </c>
      <c r="B251" s="71" t="s">
        <v>9</v>
      </c>
      <c r="C251" s="70" t="s">
        <v>385</v>
      </c>
      <c r="D251" s="114">
        <v>10107</v>
      </c>
      <c r="E251" s="105"/>
      <c r="F251" s="69" t="b">
        <v>1</v>
      </c>
      <c r="G251" s="69" t="b">
        <v>1</v>
      </c>
    </row>
    <row r="252" spans="1:7" x14ac:dyDescent="0.2">
      <c r="A252" s="71" t="s">
        <v>386</v>
      </c>
      <c r="B252" s="71" t="s">
        <v>9</v>
      </c>
      <c r="C252" s="70" t="s">
        <v>385</v>
      </c>
      <c r="D252" s="114">
        <v>10108</v>
      </c>
      <c r="E252" s="105"/>
      <c r="F252" s="69" t="b">
        <v>1</v>
      </c>
      <c r="G252" s="69" t="b">
        <v>1</v>
      </c>
    </row>
    <row r="253" spans="1:7" x14ac:dyDescent="0.2">
      <c r="A253" s="71" t="s">
        <v>387</v>
      </c>
      <c r="B253" s="71" t="s">
        <v>9</v>
      </c>
      <c r="C253" s="70" t="s">
        <v>385</v>
      </c>
      <c r="D253" s="114">
        <v>10109</v>
      </c>
      <c r="E253" s="105"/>
      <c r="F253" s="69" t="b">
        <v>1</v>
      </c>
      <c r="G253" s="69" t="b">
        <v>1</v>
      </c>
    </row>
    <row r="254" spans="1:7" x14ac:dyDescent="0.2">
      <c r="A254" s="71" t="s">
        <v>388</v>
      </c>
      <c r="B254" s="71" t="s">
        <v>9</v>
      </c>
      <c r="C254" s="70" t="s">
        <v>385</v>
      </c>
      <c r="D254" s="114">
        <v>10113</v>
      </c>
      <c r="E254" s="105"/>
      <c r="F254" s="69" t="b">
        <v>0</v>
      </c>
      <c r="G254" s="69" t="b">
        <v>1</v>
      </c>
    </row>
    <row r="255" spans="1:7" x14ac:dyDescent="0.2">
      <c r="A255" s="71" t="s">
        <v>389</v>
      </c>
      <c r="B255" s="71" t="s">
        <v>9</v>
      </c>
      <c r="C255" s="70" t="s">
        <v>385</v>
      </c>
      <c r="D255" s="114">
        <v>10147</v>
      </c>
      <c r="E255" s="105"/>
      <c r="F255" s="69" t="b">
        <v>1</v>
      </c>
      <c r="G255" s="69" t="b">
        <v>1</v>
      </c>
    </row>
    <row r="256" spans="1:7" x14ac:dyDescent="0.2">
      <c r="A256" s="71" t="s">
        <v>390</v>
      </c>
      <c r="B256" s="71" t="s">
        <v>9</v>
      </c>
      <c r="C256" s="70" t="s">
        <v>385</v>
      </c>
      <c r="D256" s="114">
        <v>10148</v>
      </c>
      <c r="E256" s="105"/>
      <c r="F256" s="69" t="b">
        <v>0</v>
      </c>
      <c r="G256" s="69" t="b">
        <v>1</v>
      </c>
    </row>
    <row r="257" spans="1:7" x14ac:dyDescent="0.2">
      <c r="A257" s="71"/>
      <c r="B257" s="71"/>
      <c r="C257" s="70"/>
      <c r="D257" s="105"/>
      <c r="E257" s="105"/>
      <c r="F257" s="72"/>
      <c r="G257" s="72"/>
    </row>
    <row r="258" spans="1:7" x14ac:dyDescent="0.2">
      <c r="A258" s="71" t="s">
        <v>391</v>
      </c>
      <c r="B258" s="71" t="s">
        <v>472</v>
      </c>
      <c r="C258" s="70" t="s">
        <v>385</v>
      </c>
      <c r="D258" s="108">
        <v>1016</v>
      </c>
      <c r="E258" s="105"/>
      <c r="F258" s="69" t="b">
        <v>1</v>
      </c>
      <c r="G258" s="69" t="b">
        <v>1</v>
      </c>
    </row>
    <row r="259" spans="1:7" x14ac:dyDescent="0.2">
      <c r="A259" s="71"/>
      <c r="B259" s="71"/>
      <c r="C259" s="70"/>
      <c r="D259" s="105"/>
      <c r="E259" s="105"/>
      <c r="F259" s="72"/>
      <c r="G259" s="72"/>
    </row>
    <row r="260" spans="1:7" x14ac:dyDescent="0.2">
      <c r="A260" s="71" t="s">
        <v>392</v>
      </c>
      <c r="B260" s="71" t="s">
        <v>23</v>
      </c>
      <c r="C260" s="70" t="s">
        <v>385</v>
      </c>
      <c r="D260" s="118">
        <v>1218</v>
      </c>
      <c r="E260" s="105"/>
      <c r="F260" s="69" t="b">
        <v>1</v>
      </c>
      <c r="G260" s="69" t="b">
        <v>1</v>
      </c>
    </row>
    <row r="261" spans="1:7" x14ac:dyDescent="0.2">
      <c r="A261" s="71" t="s">
        <v>393</v>
      </c>
      <c r="B261" s="71" t="s">
        <v>23</v>
      </c>
      <c r="C261" s="70" t="s">
        <v>385</v>
      </c>
      <c r="D261" s="118">
        <v>1219</v>
      </c>
      <c r="E261" s="105"/>
      <c r="F261" s="69" t="b">
        <v>1</v>
      </c>
      <c r="G261" s="69" t="b">
        <v>1</v>
      </c>
    </row>
    <row r="262" spans="1:7" x14ac:dyDescent="0.2">
      <c r="A262" s="71" t="s">
        <v>394</v>
      </c>
      <c r="B262" s="71" t="s">
        <v>23</v>
      </c>
      <c r="C262" s="70" t="s">
        <v>385</v>
      </c>
      <c r="D262" s="118">
        <v>1220</v>
      </c>
      <c r="E262" s="105"/>
      <c r="F262" s="69" t="b">
        <v>1</v>
      </c>
      <c r="G262" s="69" t="b">
        <v>0</v>
      </c>
    </row>
    <row r="263" spans="1:7" x14ac:dyDescent="0.2">
      <c r="A263" s="71"/>
      <c r="B263" s="71"/>
      <c r="C263" s="70"/>
      <c r="D263" s="105"/>
      <c r="E263" s="105"/>
      <c r="F263" s="72"/>
      <c r="G263" s="72"/>
    </row>
    <row r="264" spans="1:7" x14ac:dyDescent="0.2">
      <c r="A264" s="71" t="s">
        <v>395</v>
      </c>
      <c r="B264" s="71" t="s">
        <v>10</v>
      </c>
      <c r="C264" s="70" t="s">
        <v>385</v>
      </c>
      <c r="D264" s="116">
        <v>12332</v>
      </c>
      <c r="E264" s="140"/>
      <c r="F264" s="69" t="b">
        <v>1</v>
      </c>
      <c r="G264" s="69" t="b">
        <v>1</v>
      </c>
    </row>
    <row r="265" spans="1:7" x14ac:dyDescent="0.2">
      <c r="A265" s="71" t="s">
        <v>396</v>
      </c>
      <c r="B265" s="71" t="s">
        <v>10</v>
      </c>
      <c r="C265" s="70" t="s">
        <v>385</v>
      </c>
      <c r="D265" s="116">
        <v>12333</v>
      </c>
      <c r="E265" s="140"/>
      <c r="F265" s="69" t="b">
        <v>1</v>
      </c>
      <c r="G265" s="69" t="b">
        <v>1</v>
      </c>
    </row>
    <row r="266" spans="1:7" x14ac:dyDescent="0.2">
      <c r="A266" s="71" t="s">
        <v>397</v>
      </c>
      <c r="B266" s="71" t="s">
        <v>10</v>
      </c>
      <c r="C266" s="70" t="s">
        <v>385</v>
      </c>
      <c r="D266" s="116">
        <v>12334</v>
      </c>
      <c r="E266" s="140"/>
      <c r="F266" s="69" t="b">
        <v>1</v>
      </c>
      <c r="G266" s="69" t="b">
        <v>1</v>
      </c>
    </row>
    <row r="267" spans="1:7" x14ac:dyDescent="0.2">
      <c r="A267" s="71" t="s">
        <v>398</v>
      </c>
      <c r="B267" s="71" t="s">
        <v>10</v>
      </c>
      <c r="C267" s="70" t="s">
        <v>385</v>
      </c>
      <c r="D267" s="116">
        <v>12335</v>
      </c>
      <c r="E267" s="140"/>
      <c r="F267" s="69" t="b">
        <v>0</v>
      </c>
      <c r="G267" s="69" t="b">
        <v>1</v>
      </c>
    </row>
    <row r="268" spans="1:7" x14ac:dyDescent="0.2">
      <c r="A268" s="71" t="s">
        <v>399</v>
      </c>
      <c r="B268" s="71" t="s">
        <v>10</v>
      </c>
      <c r="C268" s="70" t="s">
        <v>385</v>
      </c>
      <c r="D268" s="116">
        <v>12336</v>
      </c>
      <c r="E268" s="140"/>
      <c r="F268" s="69" t="b">
        <v>1</v>
      </c>
      <c r="G268" s="69" t="b">
        <v>1</v>
      </c>
    </row>
    <row r="269" spans="1:7" x14ac:dyDescent="0.2">
      <c r="A269" s="71" t="s">
        <v>400</v>
      </c>
      <c r="B269" s="71" t="s">
        <v>10</v>
      </c>
      <c r="C269" s="70" t="s">
        <v>385</v>
      </c>
      <c r="D269" s="116">
        <v>12337</v>
      </c>
      <c r="E269" s="140"/>
      <c r="F269" s="69" t="b">
        <v>1</v>
      </c>
      <c r="G269" s="69" t="b">
        <v>1</v>
      </c>
    </row>
    <row r="270" spans="1:7" x14ac:dyDescent="0.2">
      <c r="A270" s="71" t="s">
        <v>401</v>
      </c>
      <c r="B270" s="71" t="s">
        <v>10</v>
      </c>
      <c r="C270" s="70" t="s">
        <v>385</v>
      </c>
      <c r="D270" s="116">
        <v>12338</v>
      </c>
      <c r="E270" s="140"/>
      <c r="F270" s="69" t="b">
        <v>1</v>
      </c>
      <c r="G270" s="69" t="b">
        <v>1</v>
      </c>
    </row>
    <row r="271" spans="1:7" x14ac:dyDescent="0.2">
      <c r="A271" s="71" t="s">
        <v>402</v>
      </c>
      <c r="B271" s="71" t="s">
        <v>10</v>
      </c>
      <c r="C271" s="70" t="s">
        <v>385</v>
      </c>
      <c r="D271" s="116">
        <v>12339</v>
      </c>
      <c r="E271" s="140"/>
      <c r="F271" s="69" t="b">
        <v>1</v>
      </c>
      <c r="G271" s="69" t="b">
        <v>1</v>
      </c>
    </row>
    <row r="272" spans="1:7" x14ac:dyDescent="0.2">
      <c r="A272" s="71" t="s">
        <v>403</v>
      </c>
      <c r="B272" s="71" t="s">
        <v>10</v>
      </c>
      <c r="C272" s="70" t="s">
        <v>385</v>
      </c>
      <c r="D272" s="116">
        <v>12340</v>
      </c>
      <c r="E272" s="140"/>
      <c r="F272" s="69" t="b">
        <v>1</v>
      </c>
      <c r="G272" s="69" t="b">
        <v>1</v>
      </c>
    </row>
    <row r="273" spans="1:7" x14ac:dyDescent="0.2">
      <c r="A273" s="71" t="s">
        <v>404</v>
      </c>
      <c r="B273" s="71" t="s">
        <v>10</v>
      </c>
      <c r="C273" s="70" t="s">
        <v>385</v>
      </c>
      <c r="D273" s="116">
        <v>12341</v>
      </c>
      <c r="E273" s="140"/>
      <c r="F273" s="69" t="b">
        <v>1</v>
      </c>
      <c r="G273" s="69" t="b">
        <v>1</v>
      </c>
    </row>
    <row r="274" spans="1:7" x14ac:dyDescent="0.2">
      <c r="A274" s="71" t="s">
        <v>405</v>
      </c>
      <c r="B274" s="71" t="s">
        <v>10</v>
      </c>
      <c r="C274" s="70" t="s">
        <v>385</v>
      </c>
      <c r="D274" s="116">
        <v>12342</v>
      </c>
      <c r="E274" s="140"/>
      <c r="F274" s="69" t="b">
        <v>1</v>
      </c>
      <c r="G274" s="69" t="b">
        <v>1</v>
      </c>
    </row>
    <row r="275" spans="1:7" x14ac:dyDescent="0.2">
      <c r="A275" s="71" t="s">
        <v>406</v>
      </c>
      <c r="B275" s="71" t="s">
        <v>10</v>
      </c>
      <c r="C275" s="70" t="s">
        <v>385</v>
      </c>
      <c r="D275" s="116">
        <v>12343</v>
      </c>
      <c r="E275" s="140"/>
      <c r="F275" s="69" t="b">
        <v>0</v>
      </c>
      <c r="G275" s="69" t="b">
        <v>1</v>
      </c>
    </row>
    <row r="276" spans="1:7" x14ac:dyDescent="0.2">
      <c r="A276" s="71" t="s">
        <v>407</v>
      </c>
      <c r="B276" s="71" t="s">
        <v>10</v>
      </c>
      <c r="C276" s="70" t="s">
        <v>385</v>
      </c>
      <c r="D276" s="116">
        <v>12344</v>
      </c>
      <c r="E276" s="140"/>
      <c r="F276" s="69" t="b">
        <v>0</v>
      </c>
      <c r="G276" s="69" t="b">
        <v>1</v>
      </c>
    </row>
    <row r="277" spans="1:7" x14ac:dyDescent="0.2">
      <c r="A277" s="71" t="s">
        <v>408</v>
      </c>
      <c r="B277" s="71" t="s">
        <v>10</v>
      </c>
      <c r="C277" s="70" t="s">
        <v>385</v>
      </c>
      <c r="D277" s="116">
        <v>12345</v>
      </c>
      <c r="E277" s="140"/>
      <c r="F277" s="69" t="b">
        <v>1</v>
      </c>
      <c r="G277" s="69" t="b">
        <v>1</v>
      </c>
    </row>
    <row r="278" spans="1:7" x14ac:dyDescent="0.2">
      <c r="A278" s="71" t="s">
        <v>409</v>
      </c>
      <c r="B278" s="71" t="s">
        <v>10</v>
      </c>
      <c r="C278" s="70" t="s">
        <v>385</v>
      </c>
      <c r="D278" s="116">
        <v>12346</v>
      </c>
      <c r="E278" s="140"/>
      <c r="F278" s="69" t="b">
        <v>1</v>
      </c>
      <c r="G278" s="69" t="b">
        <v>1</v>
      </c>
    </row>
    <row r="279" spans="1:7" x14ac:dyDescent="0.2">
      <c r="A279" s="71" t="s">
        <v>410</v>
      </c>
      <c r="B279" s="71" t="s">
        <v>10</v>
      </c>
      <c r="C279" s="70" t="s">
        <v>385</v>
      </c>
      <c r="D279" s="116">
        <v>12347</v>
      </c>
      <c r="E279" s="140"/>
      <c r="F279" s="69" t="b">
        <v>0</v>
      </c>
      <c r="G279" s="69" t="b">
        <v>1</v>
      </c>
    </row>
    <row r="280" spans="1:7" x14ac:dyDescent="0.2">
      <c r="A280" s="71" t="s">
        <v>411</v>
      </c>
      <c r="B280" s="71" t="s">
        <v>10</v>
      </c>
      <c r="C280" s="70" t="s">
        <v>385</v>
      </c>
      <c r="D280" s="116">
        <v>12348</v>
      </c>
      <c r="E280" s="140"/>
      <c r="F280" s="69" t="b">
        <v>1</v>
      </c>
      <c r="G280" s="69" t="b">
        <v>1</v>
      </c>
    </row>
    <row r="281" spans="1:7" x14ac:dyDescent="0.2">
      <c r="A281" s="71" t="s">
        <v>412</v>
      </c>
      <c r="B281" s="71" t="s">
        <v>10</v>
      </c>
      <c r="C281" s="70" t="s">
        <v>385</v>
      </c>
      <c r="D281" s="116">
        <v>12349</v>
      </c>
      <c r="E281" s="140"/>
      <c r="F281" s="69" t="b">
        <v>1</v>
      </c>
      <c r="G281" s="69" t="b">
        <v>1</v>
      </c>
    </row>
    <row r="282" spans="1:7" x14ac:dyDescent="0.2">
      <c r="A282" s="71" t="s">
        <v>413</v>
      </c>
      <c r="B282" s="71" t="s">
        <v>10</v>
      </c>
      <c r="C282" s="70" t="s">
        <v>385</v>
      </c>
      <c r="D282" s="116">
        <v>12350</v>
      </c>
      <c r="E282" s="140"/>
      <c r="F282" s="69" t="b">
        <v>1</v>
      </c>
      <c r="G282" s="69" t="b">
        <v>1</v>
      </c>
    </row>
    <row r="283" spans="1:7" x14ac:dyDescent="0.2">
      <c r="A283" s="71" t="s">
        <v>414</v>
      </c>
      <c r="B283" s="71" t="s">
        <v>10</v>
      </c>
      <c r="C283" s="70" t="s">
        <v>385</v>
      </c>
      <c r="D283" s="116">
        <v>12351</v>
      </c>
      <c r="E283" s="140"/>
      <c r="F283" s="69" t="b">
        <v>0</v>
      </c>
      <c r="G283" s="69" t="b">
        <v>1</v>
      </c>
    </row>
    <row r="284" spans="1:7" x14ac:dyDescent="0.2">
      <c r="A284" s="71" t="s">
        <v>415</v>
      </c>
      <c r="B284" s="71" t="s">
        <v>10</v>
      </c>
      <c r="C284" s="70" t="s">
        <v>385</v>
      </c>
      <c r="D284" s="116">
        <v>12352</v>
      </c>
      <c r="E284" s="140"/>
      <c r="F284" s="69" t="b">
        <v>1</v>
      </c>
      <c r="G284" s="69" t="b">
        <v>1</v>
      </c>
    </row>
    <row r="285" spans="1:7" x14ac:dyDescent="0.2">
      <c r="A285" s="71"/>
      <c r="B285" s="71"/>
      <c r="C285" s="70"/>
      <c r="D285" s="105"/>
      <c r="E285" s="105"/>
      <c r="F285" s="72"/>
      <c r="G285" s="72"/>
    </row>
    <row r="286" spans="1:7" x14ac:dyDescent="0.2">
      <c r="A286" s="75" t="s">
        <v>26</v>
      </c>
      <c r="B286" s="75" t="s">
        <v>1</v>
      </c>
      <c r="C286" s="75" t="s">
        <v>5</v>
      </c>
      <c r="D286" s="108" t="s">
        <v>11</v>
      </c>
      <c r="E286" s="105"/>
      <c r="F286" s="74" t="s">
        <v>461</v>
      </c>
      <c r="G286" s="74" t="s">
        <v>460</v>
      </c>
    </row>
    <row r="287" spans="1:7" x14ac:dyDescent="0.2">
      <c r="A287" s="71"/>
      <c r="B287" s="71"/>
      <c r="C287" s="70"/>
      <c r="D287" s="105"/>
      <c r="E287" s="105"/>
      <c r="F287" s="72"/>
      <c r="G287" s="72"/>
    </row>
    <row r="288" spans="1:7" x14ac:dyDescent="0.2">
      <c r="A288" s="102" t="s">
        <v>485</v>
      </c>
      <c r="B288" s="102" t="s">
        <v>9</v>
      </c>
      <c r="C288" s="103" t="s">
        <v>486</v>
      </c>
      <c r="D288" s="106">
        <v>10077</v>
      </c>
      <c r="E288" s="105"/>
      <c r="F288" s="69" t="b">
        <v>0</v>
      </c>
      <c r="G288" s="69" t="b">
        <v>1</v>
      </c>
    </row>
    <row r="289" spans="1:7" x14ac:dyDescent="0.2">
      <c r="A289" s="71"/>
      <c r="B289" s="71"/>
      <c r="C289" s="70"/>
      <c r="D289" s="105"/>
      <c r="E289" s="105"/>
      <c r="F289" s="72"/>
      <c r="G289" s="72"/>
    </row>
    <row r="290" spans="1:7" ht="14.4" customHeight="1" x14ac:dyDescent="0.3">
      <c r="A290" s="78"/>
      <c r="B290" s="71"/>
      <c r="C290" s="70"/>
      <c r="D290" s="105"/>
      <c r="E290" s="105"/>
      <c r="F290" s="72"/>
      <c r="G290" s="72"/>
    </row>
    <row r="291" spans="1:7" x14ac:dyDescent="0.2">
      <c r="A291" s="75" t="s">
        <v>26</v>
      </c>
      <c r="B291" s="75" t="s">
        <v>1</v>
      </c>
      <c r="C291" s="75" t="s">
        <v>5</v>
      </c>
      <c r="D291" s="108" t="s">
        <v>11</v>
      </c>
      <c r="E291" s="105"/>
      <c r="F291" s="74" t="s">
        <v>461</v>
      </c>
      <c r="G291" s="74" t="s">
        <v>460</v>
      </c>
    </row>
    <row r="292" spans="1:7" x14ac:dyDescent="0.2">
      <c r="A292" s="71"/>
      <c r="B292" s="71"/>
      <c r="C292" s="70"/>
      <c r="D292" s="105"/>
      <c r="E292" s="105"/>
      <c r="F292" s="72"/>
      <c r="G292" s="72"/>
    </row>
    <row r="293" spans="1:7" x14ac:dyDescent="0.2">
      <c r="A293" s="71" t="s">
        <v>236</v>
      </c>
      <c r="B293" s="82" t="s">
        <v>6</v>
      </c>
      <c r="C293" s="136" t="s">
        <v>237</v>
      </c>
      <c r="D293" s="109">
        <v>8144</v>
      </c>
      <c r="E293" s="105"/>
      <c r="F293" s="69" t="b">
        <v>1</v>
      </c>
      <c r="G293" s="69" t="b">
        <v>1</v>
      </c>
    </row>
    <row r="294" spans="1:7" x14ac:dyDescent="0.2">
      <c r="A294" s="133" t="s">
        <v>238</v>
      </c>
      <c r="B294" s="133" t="s">
        <v>6</v>
      </c>
      <c r="C294" s="134" t="s">
        <v>237</v>
      </c>
      <c r="D294" s="135">
        <v>8145</v>
      </c>
      <c r="E294" s="143"/>
      <c r="F294" s="69" t="b">
        <v>1</v>
      </c>
      <c r="G294" s="69" t="b">
        <v>1</v>
      </c>
    </row>
    <row r="295" spans="1:7" x14ac:dyDescent="0.2">
      <c r="A295" s="71"/>
      <c r="B295" s="71"/>
      <c r="C295" s="70"/>
      <c r="D295" s="103"/>
      <c r="E295" s="103"/>
      <c r="F295" s="72"/>
      <c r="G295" s="72"/>
    </row>
    <row r="296" spans="1:7" ht="13.2" thickBot="1" x14ac:dyDescent="0.25">
      <c r="A296" s="71" t="s">
        <v>239</v>
      </c>
      <c r="B296" s="85" t="s">
        <v>8</v>
      </c>
      <c r="C296" s="70" t="s">
        <v>237</v>
      </c>
      <c r="D296" s="112">
        <v>9049</v>
      </c>
      <c r="E296" s="105"/>
      <c r="F296" s="69" t="b">
        <v>1</v>
      </c>
      <c r="G296" s="69" t="b">
        <v>0</v>
      </c>
    </row>
    <row r="297" spans="1:7" ht="13.2" thickBot="1" x14ac:dyDescent="0.25">
      <c r="A297" s="71" t="s">
        <v>240</v>
      </c>
      <c r="B297" s="85" t="s">
        <v>8</v>
      </c>
      <c r="C297" s="70" t="s">
        <v>237</v>
      </c>
      <c r="D297" s="112">
        <v>9050</v>
      </c>
      <c r="E297" s="105"/>
      <c r="F297" s="69" t="b">
        <v>1</v>
      </c>
      <c r="G297" s="69" t="b">
        <v>1</v>
      </c>
    </row>
    <row r="298" spans="1:7" ht="13.2" thickBot="1" x14ac:dyDescent="0.25">
      <c r="A298" s="71" t="s">
        <v>241</v>
      </c>
      <c r="B298" s="85" t="s">
        <v>8</v>
      </c>
      <c r="C298" s="70" t="s">
        <v>237</v>
      </c>
      <c r="D298" s="112">
        <v>9051</v>
      </c>
      <c r="E298" s="105"/>
      <c r="F298" s="69" t="b">
        <v>1</v>
      </c>
      <c r="G298" s="69" t="b">
        <v>1</v>
      </c>
    </row>
    <row r="299" spans="1:7" x14ac:dyDescent="0.2">
      <c r="A299" s="71"/>
      <c r="B299" s="71" t="s">
        <v>8</v>
      </c>
      <c r="C299" s="70" t="s">
        <v>237</v>
      </c>
      <c r="D299" s="112">
        <v>9052</v>
      </c>
      <c r="E299" s="105"/>
      <c r="F299" s="69" t="b">
        <v>0</v>
      </c>
      <c r="G299" s="69" t="b">
        <v>0</v>
      </c>
    </row>
    <row r="300" spans="1:7" x14ac:dyDescent="0.2">
      <c r="A300" s="71"/>
      <c r="B300" s="71"/>
      <c r="C300" s="70"/>
      <c r="D300" s="103"/>
      <c r="E300" s="103"/>
      <c r="F300" s="72"/>
      <c r="G300" s="72"/>
    </row>
    <row r="301" spans="1:7" x14ac:dyDescent="0.2">
      <c r="A301" s="71" t="s">
        <v>242</v>
      </c>
      <c r="B301" s="81" t="s">
        <v>9</v>
      </c>
      <c r="C301" s="70" t="s">
        <v>237</v>
      </c>
      <c r="D301" s="114">
        <v>10110</v>
      </c>
      <c r="E301" s="105"/>
      <c r="F301" s="69" t="b">
        <v>0</v>
      </c>
      <c r="G301" s="69" t="b">
        <v>0</v>
      </c>
    </row>
    <row r="302" spans="1:7" x14ac:dyDescent="0.2">
      <c r="A302" s="71" t="s">
        <v>243</v>
      </c>
      <c r="B302" s="81" t="s">
        <v>9</v>
      </c>
      <c r="C302" s="70" t="s">
        <v>237</v>
      </c>
      <c r="D302" s="114">
        <v>10111</v>
      </c>
      <c r="E302" s="105"/>
      <c r="F302" s="69" t="b">
        <v>0</v>
      </c>
      <c r="G302" s="69" t="b">
        <v>0</v>
      </c>
    </row>
    <row r="303" spans="1:7" x14ac:dyDescent="0.2">
      <c r="A303" s="71" t="s">
        <v>244</v>
      </c>
      <c r="B303" s="71" t="s">
        <v>9</v>
      </c>
      <c r="C303" s="70" t="s">
        <v>237</v>
      </c>
      <c r="D303" s="114">
        <v>10112</v>
      </c>
      <c r="E303" s="105"/>
      <c r="F303" s="69" t="b">
        <v>0</v>
      </c>
      <c r="G303" s="69" t="b">
        <v>1</v>
      </c>
    </row>
    <row r="304" spans="1:7" x14ac:dyDescent="0.2">
      <c r="A304" s="71"/>
      <c r="B304" s="71"/>
      <c r="C304" s="70"/>
      <c r="D304" s="103"/>
      <c r="E304" s="103"/>
      <c r="F304" s="72"/>
      <c r="G304" s="72"/>
    </row>
    <row r="305" spans="1:7" x14ac:dyDescent="0.2">
      <c r="A305" s="71" t="s">
        <v>245</v>
      </c>
      <c r="B305" s="71" t="s">
        <v>10</v>
      </c>
      <c r="C305" s="70" t="s">
        <v>237</v>
      </c>
      <c r="D305" s="116">
        <v>12353</v>
      </c>
      <c r="E305" s="140"/>
      <c r="F305" s="69" t="b">
        <v>1</v>
      </c>
      <c r="G305" s="69" t="b">
        <v>1</v>
      </c>
    </row>
    <row r="306" spans="1:7" x14ac:dyDescent="0.2">
      <c r="A306" s="71" t="s">
        <v>246</v>
      </c>
      <c r="B306" s="71" t="s">
        <v>10</v>
      </c>
      <c r="C306" s="70" t="s">
        <v>237</v>
      </c>
      <c r="D306" s="116">
        <v>12354</v>
      </c>
      <c r="E306" s="140"/>
      <c r="F306" s="69" t="b">
        <v>1</v>
      </c>
      <c r="G306" s="69" t="b">
        <v>1</v>
      </c>
    </row>
    <row r="307" spans="1:7" x14ac:dyDescent="0.2">
      <c r="A307" s="71" t="s">
        <v>247</v>
      </c>
      <c r="B307" s="71" t="s">
        <v>10</v>
      </c>
      <c r="C307" s="70" t="s">
        <v>237</v>
      </c>
      <c r="D307" s="116">
        <v>12355</v>
      </c>
      <c r="E307" s="140"/>
      <c r="F307" s="69" t="b">
        <v>0</v>
      </c>
      <c r="G307" s="69" t="b">
        <v>0</v>
      </c>
    </row>
    <row r="308" spans="1:7" x14ac:dyDescent="0.2">
      <c r="A308" s="71" t="s">
        <v>445</v>
      </c>
      <c r="B308" s="71" t="s">
        <v>10</v>
      </c>
      <c r="C308" s="70" t="s">
        <v>237</v>
      </c>
      <c r="D308" s="116">
        <v>12356</v>
      </c>
      <c r="E308" s="140"/>
      <c r="F308" s="69" t="b">
        <v>0</v>
      </c>
      <c r="G308" s="69" t="b">
        <v>0</v>
      </c>
    </row>
    <row r="309" spans="1:7" x14ac:dyDescent="0.2">
      <c r="A309" s="71"/>
      <c r="B309" s="71"/>
      <c r="C309" s="70"/>
      <c r="D309" s="105"/>
      <c r="E309" s="105"/>
      <c r="F309" s="72"/>
      <c r="G309" s="72"/>
    </row>
    <row r="310" spans="1:7" x14ac:dyDescent="0.2">
      <c r="A310" s="75" t="s">
        <v>26</v>
      </c>
      <c r="B310" s="75" t="s">
        <v>1</v>
      </c>
      <c r="C310" s="75" t="s">
        <v>5</v>
      </c>
      <c r="D310" s="108" t="s">
        <v>11</v>
      </c>
      <c r="E310" s="105"/>
      <c r="F310" s="74" t="s">
        <v>461</v>
      </c>
      <c r="G310" s="74" t="s">
        <v>460</v>
      </c>
    </row>
    <row r="311" spans="1:7" x14ac:dyDescent="0.2">
      <c r="A311" s="71"/>
      <c r="B311" s="71"/>
      <c r="C311" s="70"/>
      <c r="D311" s="105"/>
      <c r="E311" s="105"/>
      <c r="F311" s="72"/>
      <c r="G311" s="72"/>
    </row>
    <row r="312" spans="1:7" x14ac:dyDescent="0.2">
      <c r="A312" s="82" t="s">
        <v>193</v>
      </c>
      <c r="B312" s="81" t="s">
        <v>6</v>
      </c>
      <c r="C312" s="80" t="s">
        <v>194</v>
      </c>
      <c r="D312" s="109">
        <v>8146</v>
      </c>
      <c r="E312" s="105"/>
      <c r="F312" s="69" t="b">
        <v>0</v>
      </c>
      <c r="G312" s="69" t="b">
        <v>0</v>
      </c>
    </row>
    <row r="313" spans="1:7" x14ac:dyDescent="0.2">
      <c r="A313" s="82" t="s">
        <v>195</v>
      </c>
      <c r="B313" s="81" t="s">
        <v>6</v>
      </c>
      <c r="C313" s="80" t="s">
        <v>194</v>
      </c>
      <c r="D313" s="109">
        <v>8147</v>
      </c>
      <c r="E313" s="105"/>
      <c r="F313" s="69" t="b">
        <v>0</v>
      </c>
      <c r="G313" s="69" t="b">
        <v>1</v>
      </c>
    </row>
    <row r="314" spans="1:7" x14ac:dyDescent="0.2">
      <c r="A314" s="82" t="s">
        <v>196</v>
      </c>
      <c r="B314" s="81" t="s">
        <v>6</v>
      </c>
      <c r="C314" s="80" t="s">
        <v>194</v>
      </c>
      <c r="D314" s="109">
        <v>8148</v>
      </c>
      <c r="E314" s="105"/>
      <c r="F314" s="69" t="b">
        <v>0</v>
      </c>
      <c r="G314" s="69" t="b">
        <v>0</v>
      </c>
    </row>
    <row r="315" spans="1:7" x14ac:dyDescent="0.2">
      <c r="A315" s="82" t="s">
        <v>197</v>
      </c>
      <c r="B315" s="81" t="s">
        <v>6</v>
      </c>
      <c r="C315" s="80" t="s">
        <v>194</v>
      </c>
      <c r="D315" s="109">
        <v>8149</v>
      </c>
      <c r="E315" s="105"/>
      <c r="F315" s="69" t="b">
        <v>1</v>
      </c>
      <c r="G315" s="69" t="b">
        <v>1</v>
      </c>
    </row>
    <row r="316" spans="1:7" x14ac:dyDescent="0.2">
      <c r="A316" s="82"/>
      <c r="B316" s="81"/>
      <c r="C316" s="80"/>
      <c r="D316" s="103"/>
      <c r="E316" s="103"/>
      <c r="F316" s="72"/>
      <c r="G316" s="72"/>
    </row>
    <row r="317" spans="1:7" x14ac:dyDescent="0.2">
      <c r="A317" s="82" t="s">
        <v>198</v>
      </c>
      <c r="B317" s="81" t="s">
        <v>8</v>
      </c>
      <c r="C317" s="80" t="s">
        <v>194</v>
      </c>
      <c r="D317" s="112">
        <v>9053</v>
      </c>
      <c r="E317" s="105"/>
      <c r="F317" s="69" t="b">
        <v>0</v>
      </c>
      <c r="G317" s="69" t="b">
        <v>0</v>
      </c>
    </row>
    <row r="318" spans="1:7" x14ac:dyDescent="0.2">
      <c r="A318" s="82" t="s">
        <v>199</v>
      </c>
      <c r="B318" s="81" t="s">
        <v>8</v>
      </c>
      <c r="C318" s="80" t="s">
        <v>194</v>
      </c>
      <c r="D318" s="112">
        <v>9054</v>
      </c>
      <c r="E318" s="105"/>
      <c r="F318" s="69" t="b">
        <v>1</v>
      </c>
      <c r="G318" s="69" t="b">
        <v>1</v>
      </c>
    </row>
    <row r="319" spans="1:7" x14ac:dyDescent="0.2">
      <c r="A319" s="82" t="s">
        <v>200</v>
      </c>
      <c r="B319" s="81" t="s">
        <v>8</v>
      </c>
      <c r="C319" s="80" t="s">
        <v>194</v>
      </c>
      <c r="D319" s="112">
        <v>9055</v>
      </c>
      <c r="E319" s="105"/>
      <c r="F319" s="69" t="b">
        <v>0</v>
      </c>
      <c r="G319" s="69" t="b">
        <v>0</v>
      </c>
    </row>
    <row r="320" spans="1:7" x14ac:dyDescent="0.2">
      <c r="A320" s="82" t="s">
        <v>201</v>
      </c>
      <c r="B320" s="81" t="s">
        <v>8</v>
      </c>
      <c r="C320" s="80" t="s">
        <v>194</v>
      </c>
      <c r="D320" s="112">
        <v>9056</v>
      </c>
      <c r="E320" s="105"/>
      <c r="F320" s="69" t="b">
        <v>0</v>
      </c>
      <c r="G320" s="69" t="b">
        <v>1</v>
      </c>
    </row>
    <row r="321" spans="1:7" x14ac:dyDescent="0.2">
      <c r="A321" s="82" t="s">
        <v>471</v>
      </c>
      <c r="B321" s="81" t="s">
        <v>8</v>
      </c>
      <c r="C321" s="80" t="s">
        <v>194</v>
      </c>
      <c r="D321" s="112">
        <v>9057</v>
      </c>
      <c r="E321" s="105"/>
      <c r="F321" s="69" t="b">
        <v>1</v>
      </c>
      <c r="G321" s="69" t="b">
        <v>1</v>
      </c>
    </row>
    <row r="322" spans="1:7" x14ac:dyDescent="0.2">
      <c r="A322" s="84" t="s">
        <v>419</v>
      </c>
      <c r="B322" s="81" t="s">
        <v>8</v>
      </c>
      <c r="C322" s="80" t="s">
        <v>194</v>
      </c>
      <c r="D322" s="112">
        <v>9078</v>
      </c>
      <c r="E322" s="105"/>
      <c r="F322" s="69" t="b">
        <v>0</v>
      </c>
      <c r="G322" s="69" t="b">
        <v>0</v>
      </c>
    </row>
    <row r="323" spans="1:7" ht="14.4" customHeight="1" x14ac:dyDescent="0.3">
      <c r="A323" s="83"/>
      <c r="B323" s="81"/>
      <c r="C323" s="80"/>
      <c r="D323" s="103"/>
      <c r="E323" s="103"/>
      <c r="F323" s="72"/>
      <c r="G323" s="72"/>
    </row>
    <row r="324" spans="1:7" x14ac:dyDescent="0.2">
      <c r="A324" s="82" t="s">
        <v>202</v>
      </c>
      <c r="B324" s="81" t="s">
        <v>21</v>
      </c>
      <c r="C324" s="80" t="s">
        <v>194</v>
      </c>
      <c r="D324" s="113">
        <v>914</v>
      </c>
      <c r="E324" s="105"/>
      <c r="F324" s="69" t="b">
        <v>0</v>
      </c>
      <c r="G324" s="69" t="b">
        <v>1</v>
      </c>
    </row>
    <row r="325" spans="1:7" x14ac:dyDescent="0.2">
      <c r="A325" s="82" t="s">
        <v>203</v>
      </c>
      <c r="B325" s="81" t="s">
        <v>21</v>
      </c>
      <c r="C325" s="80" t="s">
        <v>194</v>
      </c>
      <c r="D325" s="113">
        <v>915</v>
      </c>
      <c r="E325" s="105"/>
      <c r="F325" s="69" t="b">
        <v>0</v>
      </c>
      <c r="G325" s="69" t="b">
        <v>1</v>
      </c>
    </row>
    <row r="326" spans="1:7" x14ac:dyDescent="0.2">
      <c r="A326" s="82" t="s">
        <v>204</v>
      </c>
      <c r="B326" s="81" t="s">
        <v>21</v>
      </c>
      <c r="C326" s="80" t="s">
        <v>194</v>
      </c>
      <c r="D326" s="113">
        <v>916</v>
      </c>
      <c r="E326" s="105"/>
      <c r="F326" s="69" t="b">
        <v>1</v>
      </c>
      <c r="G326" s="69" t="b">
        <v>1</v>
      </c>
    </row>
    <row r="327" spans="1:7" x14ac:dyDescent="0.2">
      <c r="A327" s="82"/>
      <c r="B327" s="81"/>
      <c r="C327" s="80"/>
      <c r="D327" s="103"/>
      <c r="E327" s="103"/>
      <c r="F327" s="72"/>
      <c r="G327" s="72"/>
    </row>
    <row r="328" spans="1:7" x14ac:dyDescent="0.2">
      <c r="A328" s="82" t="s">
        <v>205</v>
      </c>
      <c r="B328" s="81" t="s">
        <v>22</v>
      </c>
      <c r="C328" s="80" t="s">
        <v>194</v>
      </c>
      <c r="D328" s="108">
        <v>1017</v>
      </c>
      <c r="E328" s="105"/>
      <c r="F328" s="69" t="b">
        <v>0</v>
      </c>
      <c r="G328" s="69" t="b">
        <v>0</v>
      </c>
    </row>
    <row r="329" spans="1:7" x14ac:dyDescent="0.2">
      <c r="A329" s="82"/>
      <c r="B329" s="81"/>
      <c r="C329" s="80"/>
      <c r="D329" s="103"/>
      <c r="E329" s="103"/>
      <c r="F329" s="72"/>
      <c r="G329" s="72"/>
    </row>
    <row r="330" spans="1:7" x14ac:dyDescent="0.2">
      <c r="A330" s="82" t="s">
        <v>206</v>
      </c>
      <c r="B330" s="81" t="s">
        <v>9</v>
      </c>
      <c r="C330" s="80" t="s">
        <v>194</v>
      </c>
      <c r="D330" s="114">
        <v>10114</v>
      </c>
      <c r="E330" s="105"/>
      <c r="F330" s="69" t="b">
        <v>0</v>
      </c>
      <c r="G330" s="69" t="b">
        <v>0</v>
      </c>
    </row>
    <row r="331" spans="1:7" x14ac:dyDescent="0.2">
      <c r="A331" s="82" t="s">
        <v>207</v>
      </c>
      <c r="B331" s="81" t="s">
        <v>9</v>
      </c>
      <c r="C331" s="80" t="s">
        <v>194</v>
      </c>
      <c r="D331" s="114">
        <v>10116</v>
      </c>
      <c r="E331" s="105"/>
      <c r="F331" s="69" t="b">
        <v>1</v>
      </c>
      <c r="G331" s="69" t="b">
        <v>0</v>
      </c>
    </row>
    <row r="332" spans="1:7" x14ac:dyDescent="0.2">
      <c r="A332" s="82"/>
      <c r="B332" s="81"/>
      <c r="C332" s="80"/>
      <c r="D332" s="124"/>
      <c r="E332" s="124"/>
      <c r="F332" s="72"/>
      <c r="G332" s="72"/>
    </row>
    <row r="333" spans="1:7" x14ac:dyDescent="0.2">
      <c r="A333" s="82" t="s">
        <v>208</v>
      </c>
      <c r="B333" s="81" t="s">
        <v>10</v>
      </c>
      <c r="C333" s="80" t="s">
        <v>194</v>
      </c>
      <c r="D333" s="116">
        <v>12357</v>
      </c>
      <c r="E333" s="140"/>
      <c r="F333" s="69" t="b">
        <v>1</v>
      </c>
      <c r="G333" s="69" t="b">
        <v>1</v>
      </c>
    </row>
    <row r="334" spans="1:7" x14ac:dyDescent="0.2">
      <c r="A334" s="82" t="s">
        <v>209</v>
      </c>
      <c r="B334" s="81" t="s">
        <v>10</v>
      </c>
      <c r="C334" s="80" t="s">
        <v>194</v>
      </c>
      <c r="D334" s="116">
        <v>12358</v>
      </c>
      <c r="E334" s="140"/>
      <c r="F334" s="69" t="b">
        <v>0</v>
      </c>
      <c r="G334" s="69" t="b">
        <v>0</v>
      </c>
    </row>
    <row r="335" spans="1:7" x14ac:dyDescent="0.2">
      <c r="A335" s="82" t="s">
        <v>210</v>
      </c>
      <c r="B335" s="81" t="s">
        <v>10</v>
      </c>
      <c r="C335" s="80" t="s">
        <v>194</v>
      </c>
      <c r="D335" s="116">
        <v>12359</v>
      </c>
      <c r="E335" s="140"/>
      <c r="F335" s="69" t="b">
        <v>1</v>
      </c>
      <c r="G335" s="69" t="b">
        <v>1</v>
      </c>
    </row>
    <row r="336" spans="1:7" x14ac:dyDescent="0.2">
      <c r="A336" s="82" t="s">
        <v>211</v>
      </c>
      <c r="B336" s="81" t="s">
        <v>10</v>
      </c>
      <c r="C336" s="80" t="s">
        <v>194</v>
      </c>
      <c r="D336" s="116">
        <v>12360</v>
      </c>
      <c r="E336" s="140"/>
      <c r="F336" s="69" t="b">
        <v>1</v>
      </c>
      <c r="G336" s="69" t="b">
        <v>0</v>
      </c>
    </row>
    <row r="337" spans="1:7" x14ac:dyDescent="0.2">
      <c r="A337" s="82" t="s">
        <v>212</v>
      </c>
      <c r="B337" s="81" t="s">
        <v>10</v>
      </c>
      <c r="C337" s="80" t="s">
        <v>194</v>
      </c>
      <c r="D337" s="116">
        <v>12361</v>
      </c>
      <c r="E337" s="140"/>
      <c r="F337" s="69" t="b">
        <v>0</v>
      </c>
      <c r="G337" s="69" t="b">
        <v>1</v>
      </c>
    </row>
    <row r="338" spans="1:7" x14ac:dyDescent="0.2">
      <c r="A338" s="82" t="s">
        <v>213</v>
      </c>
      <c r="B338" s="81" t="s">
        <v>10</v>
      </c>
      <c r="C338" s="80" t="s">
        <v>194</v>
      </c>
      <c r="D338" s="116">
        <v>12362</v>
      </c>
      <c r="E338" s="140"/>
      <c r="F338" s="69" t="b">
        <v>1</v>
      </c>
      <c r="G338" s="69" t="b">
        <v>1</v>
      </c>
    </row>
    <row r="339" spans="1:7" x14ac:dyDescent="0.2">
      <c r="A339" s="82" t="s">
        <v>214</v>
      </c>
      <c r="B339" s="81" t="s">
        <v>10</v>
      </c>
      <c r="C339" s="80" t="s">
        <v>194</v>
      </c>
      <c r="D339" s="116">
        <v>12363</v>
      </c>
      <c r="E339" s="140"/>
      <c r="F339" s="69" t="b">
        <v>1</v>
      </c>
      <c r="G339" s="69" t="b">
        <v>1</v>
      </c>
    </row>
    <row r="340" spans="1:7" x14ac:dyDescent="0.2">
      <c r="A340" s="82" t="s">
        <v>215</v>
      </c>
      <c r="B340" s="81" t="s">
        <v>10</v>
      </c>
      <c r="C340" s="80" t="s">
        <v>194</v>
      </c>
      <c r="D340" s="116">
        <v>12364</v>
      </c>
      <c r="E340" s="140"/>
      <c r="F340" s="69" t="b">
        <v>1</v>
      </c>
      <c r="G340" s="69" t="b">
        <v>0</v>
      </c>
    </row>
    <row r="341" spans="1:7" x14ac:dyDescent="0.2">
      <c r="A341" s="82" t="s">
        <v>216</v>
      </c>
      <c r="B341" s="81" t="s">
        <v>10</v>
      </c>
      <c r="C341" s="80" t="s">
        <v>194</v>
      </c>
      <c r="D341" s="116">
        <v>12365</v>
      </c>
      <c r="E341" s="140"/>
      <c r="F341" s="69" t="b">
        <v>0</v>
      </c>
      <c r="G341" s="69" t="b">
        <v>0</v>
      </c>
    </row>
    <row r="342" spans="1:7" x14ac:dyDescent="0.2">
      <c r="A342" s="82" t="s">
        <v>217</v>
      </c>
      <c r="B342" s="81" t="s">
        <v>10</v>
      </c>
      <c r="C342" s="80" t="s">
        <v>194</v>
      </c>
      <c r="D342" s="116">
        <v>12366</v>
      </c>
      <c r="E342" s="140"/>
      <c r="F342" s="69" t="b">
        <v>0</v>
      </c>
      <c r="G342" s="69" t="b">
        <v>1</v>
      </c>
    </row>
    <row r="343" spans="1:7" x14ac:dyDescent="0.2">
      <c r="A343" s="82" t="s">
        <v>218</v>
      </c>
      <c r="B343" s="81" t="s">
        <v>10</v>
      </c>
      <c r="C343" s="80" t="s">
        <v>194</v>
      </c>
      <c r="D343" s="116">
        <v>12367</v>
      </c>
      <c r="E343" s="140"/>
      <c r="F343" s="69" t="b">
        <v>0</v>
      </c>
      <c r="G343" s="69" t="b">
        <v>0</v>
      </c>
    </row>
    <row r="344" spans="1:7" x14ac:dyDescent="0.2">
      <c r="A344" s="82" t="s">
        <v>219</v>
      </c>
      <c r="B344" s="81" t="s">
        <v>10</v>
      </c>
      <c r="C344" s="80" t="s">
        <v>194</v>
      </c>
      <c r="D344" s="116">
        <v>12368</v>
      </c>
      <c r="E344" s="140"/>
      <c r="F344" s="69" t="b">
        <v>1</v>
      </c>
      <c r="G344" s="69" t="b">
        <v>1</v>
      </c>
    </row>
    <row r="345" spans="1:7" x14ac:dyDescent="0.2">
      <c r="A345" s="82" t="s">
        <v>220</v>
      </c>
      <c r="B345" s="81" t="s">
        <v>10</v>
      </c>
      <c r="C345" s="80" t="s">
        <v>194</v>
      </c>
      <c r="D345" s="116">
        <v>12369</v>
      </c>
      <c r="E345" s="140"/>
      <c r="F345" s="69" t="b">
        <v>1</v>
      </c>
      <c r="G345" s="69" t="b">
        <v>1</v>
      </c>
    </row>
    <row r="346" spans="1:7" x14ac:dyDescent="0.2">
      <c r="A346" s="82" t="s">
        <v>221</v>
      </c>
      <c r="B346" s="81" t="s">
        <v>10</v>
      </c>
      <c r="C346" s="80" t="s">
        <v>194</v>
      </c>
      <c r="D346" s="116">
        <v>12370</v>
      </c>
      <c r="E346" s="140"/>
      <c r="F346" s="69" t="b">
        <v>1</v>
      </c>
      <c r="G346" s="69" t="b">
        <v>0</v>
      </c>
    </row>
    <row r="347" spans="1:7" x14ac:dyDescent="0.2">
      <c r="A347" s="82" t="s">
        <v>222</v>
      </c>
      <c r="B347" s="81" t="s">
        <v>10</v>
      </c>
      <c r="C347" s="80" t="s">
        <v>194</v>
      </c>
      <c r="D347" s="116">
        <v>12371</v>
      </c>
      <c r="E347" s="140"/>
      <c r="F347" s="69" t="b">
        <v>1</v>
      </c>
      <c r="G347" s="69" t="b">
        <v>1</v>
      </c>
    </row>
    <row r="348" spans="1:7" x14ac:dyDescent="0.2">
      <c r="A348" s="82" t="s">
        <v>223</v>
      </c>
      <c r="B348" s="81" t="s">
        <v>10</v>
      </c>
      <c r="C348" s="80" t="s">
        <v>194</v>
      </c>
      <c r="D348" s="116">
        <v>12372</v>
      </c>
      <c r="E348" s="140"/>
      <c r="F348" s="69" t="b">
        <v>1</v>
      </c>
      <c r="G348" s="69" t="b">
        <v>1</v>
      </c>
    </row>
    <row r="349" spans="1:7" x14ac:dyDescent="0.2">
      <c r="A349" s="82" t="s">
        <v>224</v>
      </c>
      <c r="B349" s="81" t="s">
        <v>10</v>
      </c>
      <c r="C349" s="80" t="s">
        <v>194</v>
      </c>
      <c r="D349" s="116">
        <v>12373</v>
      </c>
      <c r="E349" s="140"/>
      <c r="F349" s="69" t="b">
        <v>0</v>
      </c>
      <c r="G349" s="69" t="b">
        <v>1</v>
      </c>
    </row>
    <row r="350" spans="1:7" x14ac:dyDescent="0.2">
      <c r="A350" s="82" t="s">
        <v>225</v>
      </c>
      <c r="B350" s="81" t="s">
        <v>10</v>
      </c>
      <c r="C350" s="80" t="s">
        <v>194</v>
      </c>
      <c r="D350" s="116">
        <v>12374</v>
      </c>
      <c r="E350" s="140"/>
      <c r="F350" s="69" t="b">
        <v>0</v>
      </c>
      <c r="G350" s="69" t="b">
        <v>1</v>
      </c>
    </row>
    <row r="351" spans="1:7" x14ac:dyDescent="0.2">
      <c r="A351" s="82" t="s">
        <v>226</v>
      </c>
      <c r="B351" s="81" t="s">
        <v>10</v>
      </c>
      <c r="C351" s="80" t="s">
        <v>194</v>
      </c>
      <c r="D351" s="116">
        <v>12375</v>
      </c>
      <c r="E351" s="140"/>
      <c r="F351" s="69" t="b">
        <v>0</v>
      </c>
      <c r="G351" s="69" t="b">
        <v>0</v>
      </c>
    </row>
    <row r="352" spans="1:7" x14ac:dyDescent="0.2">
      <c r="A352" s="82" t="s">
        <v>227</v>
      </c>
      <c r="B352" s="81" t="s">
        <v>10</v>
      </c>
      <c r="C352" s="80" t="s">
        <v>194</v>
      </c>
      <c r="D352" s="116">
        <v>12376</v>
      </c>
      <c r="E352" s="140"/>
      <c r="F352" s="69" t="b">
        <v>1</v>
      </c>
      <c r="G352" s="69" t="b">
        <v>1</v>
      </c>
    </row>
    <row r="353" spans="1:8" x14ac:dyDescent="0.2">
      <c r="A353" s="82" t="s">
        <v>228</v>
      </c>
      <c r="B353" s="81" t="s">
        <v>10</v>
      </c>
      <c r="C353" s="80" t="s">
        <v>194</v>
      </c>
      <c r="D353" s="116">
        <v>12377</v>
      </c>
      <c r="E353" s="140"/>
      <c r="F353" s="69" t="b">
        <v>1</v>
      </c>
      <c r="G353" s="69" t="b">
        <v>1</v>
      </c>
    </row>
    <row r="354" spans="1:8" x14ac:dyDescent="0.2">
      <c r="A354" s="82" t="s">
        <v>229</v>
      </c>
      <c r="B354" s="81" t="s">
        <v>10</v>
      </c>
      <c r="C354" s="80" t="s">
        <v>194</v>
      </c>
      <c r="D354" s="116">
        <v>12378</v>
      </c>
      <c r="E354" s="140"/>
      <c r="F354" s="69" t="b">
        <v>1</v>
      </c>
      <c r="G354" s="69" t="b">
        <v>1</v>
      </c>
    </row>
    <row r="355" spans="1:8" x14ac:dyDescent="0.2">
      <c r="A355" s="82" t="s">
        <v>230</v>
      </c>
      <c r="B355" s="81" t="s">
        <v>10</v>
      </c>
      <c r="C355" s="80" t="s">
        <v>194</v>
      </c>
      <c r="D355" s="116">
        <v>12379</v>
      </c>
      <c r="E355" s="140"/>
      <c r="F355" s="69" t="b">
        <v>1</v>
      </c>
      <c r="G355" s="69" t="b">
        <v>1</v>
      </c>
    </row>
    <row r="356" spans="1:8" x14ac:dyDescent="0.2">
      <c r="A356" s="71"/>
      <c r="B356" s="71"/>
      <c r="C356" s="70"/>
      <c r="D356" s="103"/>
      <c r="E356" s="103"/>
      <c r="F356" s="72"/>
      <c r="G356" s="72"/>
    </row>
    <row r="357" spans="1:8" x14ac:dyDescent="0.2">
      <c r="A357" s="82" t="s">
        <v>231</v>
      </c>
      <c r="B357" s="81" t="s">
        <v>23</v>
      </c>
      <c r="C357" s="80" t="s">
        <v>194</v>
      </c>
      <c r="D357" s="118">
        <v>1221</v>
      </c>
      <c r="E357" s="105"/>
      <c r="F357" s="69" t="b">
        <v>1</v>
      </c>
      <c r="G357" s="69" t="b">
        <v>1</v>
      </c>
      <c r="H357" s="67" t="s">
        <v>482</v>
      </c>
    </row>
    <row r="358" spans="1:8" x14ac:dyDescent="0.2">
      <c r="A358" s="82" t="s">
        <v>232</v>
      </c>
      <c r="B358" s="81" t="s">
        <v>23</v>
      </c>
      <c r="C358" s="80" t="s">
        <v>194</v>
      </c>
      <c r="D358" s="118">
        <v>1222</v>
      </c>
      <c r="E358" s="105"/>
      <c r="F358" s="69" t="b">
        <v>1</v>
      </c>
      <c r="G358" s="69" t="b">
        <v>1</v>
      </c>
    </row>
    <row r="359" spans="1:8" x14ac:dyDescent="0.2">
      <c r="A359" s="82" t="s">
        <v>233</v>
      </c>
      <c r="B359" s="81" t="s">
        <v>23</v>
      </c>
      <c r="C359" s="80" t="s">
        <v>194</v>
      </c>
      <c r="D359" s="118">
        <v>1223</v>
      </c>
      <c r="E359" s="105"/>
      <c r="F359" s="69" t="b">
        <v>0</v>
      </c>
      <c r="G359" s="69" t="b">
        <v>1</v>
      </c>
    </row>
    <row r="360" spans="1:8" x14ac:dyDescent="0.2">
      <c r="A360" s="82" t="s">
        <v>234</v>
      </c>
      <c r="B360" s="81" t="s">
        <v>23</v>
      </c>
      <c r="C360" s="80" t="s">
        <v>194</v>
      </c>
      <c r="D360" s="118">
        <v>1224</v>
      </c>
      <c r="E360" s="105"/>
      <c r="F360" s="69" t="b">
        <v>1</v>
      </c>
      <c r="G360" s="69" t="b">
        <v>1</v>
      </c>
    </row>
    <row r="361" spans="1:8" x14ac:dyDescent="0.2">
      <c r="A361" s="82" t="s">
        <v>235</v>
      </c>
      <c r="B361" s="81" t="s">
        <v>23</v>
      </c>
      <c r="C361" s="80" t="s">
        <v>194</v>
      </c>
      <c r="D361" s="118">
        <v>1225</v>
      </c>
      <c r="E361" s="105"/>
      <c r="F361" s="69" t="b">
        <v>1</v>
      </c>
      <c r="G361" s="69" t="b">
        <v>1</v>
      </c>
    </row>
    <row r="362" spans="1:8" x14ac:dyDescent="0.2">
      <c r="A362" s="71"/>
      <c r="B362" s="71"/>
      <c r="C362" s="70"/>
      <c r="D362" s="103"/>
      <c r="E362" s="103"/>
      <c r="F362" s="72"/>
      <c r="G362" s="72"/>
    </row>
    <row r="363" spans="1:8" x14ac:dyDescent="0.2">
      <c r="A363" s="75" t="s">
        <v>26</v>
      </c>
      <c r="B363" s="75" t="s">
        <v>1</v>
      </c>
      <c r="C363" s="75" t="s">
        <v>5</v>
      </c>
      <c r="D363" s="108" t="s">
        <v>11</v>
      </c>
      <c r="E363" s="105"/>
      <c r="F363" s="74" t="s">
        <v>461</v>
      </c>
      <c r="G363" s="74" t="s">
        <v>460</v>
      </c>
    </row>
    <row r="364" spans="1:8" x14ac:dyDescent="0.2">
      <c r="A364" s="71"/>
      <c r="B364" s="71"/>
      <c r="C364" s="70"/>
      <c r="D364" s="105"/>
      <c r="E364" s="105"/>
      <c r="F364" s="72"/>
      <c r="G364" s="72"/>
    </row>
    <row r="365" spans="1:8" x14ac:dyDescent="0.2">
      <c r="A365" s="71" t="s">
        <v>186</v>
      </c>
      <c r="B365" s="71" t="s">
        <v>6</v>
      </c>
      <c r="C365" s="79" t="s">
        <v>187</v>
      </c>
      <c r="D365" s="109">
        <v>8150</v>
      </c>
      <c r="E365" s="105"/>
      <c r="F365" s="69" t="b">
        <v>1</v>
      </c>
      <c r="G365" s="69" t="b">
        <v>1</v>
      </c>
    </row>
    <row r="366" spans="1:8" x14ac:dyDescent="0.2">
      <c r="A366" s="71" t="s">
        <v>188</v>
      </c>
      <c r="B366" s="71" t="s">
        <v>6</v>
      </c>
      <c r="C366" s="79" t="s">
        <v>187</v>
      </c>
      <c r="D366" s="109">
        <v>8151</v>
      </c>
      <c r="E366" s="105"/>
      <c r="F366" s="69" t="b">
        <v>1</v>
      </c>
      <c r="G366" s="69" t="b">
        <v>1</v>
      </c>
    </row>
    <row r="367" spans="1:8" x14ac:dyDescent="0.2">
      <c r="A367" s="71"/>
      <c r="B367" s="71"/>
      <c r="C367" s="70"/>
      <c r="D367" s="105"/>
      <c r="E367" s="105"/>
      <c r="F367" s="72"/>
      <c r="G367" s="72"/>
    </row>
    <row r="368" spans="1:8" x14ac:dyDescent="0.2">
      <c r="A368" s="71" t="s">
        <v>189</v>
      </c>
      <c r="B368" s="71" t="s">
        <v>8</v>
      </c>
      <c r="C368" s="79" t="s">
        <v>187</v>
      </c>
      <c r="D368" s="112">
        <v>9058</v>
      </c>
      <c r="E368" s="105"/>
      <c r="F368" s="69" t="b">
        <v>1</v>
      </c>
      <c r="G368" s="69" t="b">
        <v>1</v>
      </c>
    </row>
    <row r="369" spans="1:8" x14ac:dyDescent="0.2">
      <c r="A369" s="71"/>
      <c r="B369" s="71"/>
      <c r="C369" s="70"/>
      <c r="D369" s="105"/>
      <c r="E369" s="105"/>
      <c r="F369" s="72"/>
      <c r="G369" s="72"/>
    </row>
    <row r="370" spans="1:8" x14ac:dyDescent="0.2">
      <c r="A370" s="97" t="s">
        <v>470</v>
      </c>
      <c r="B370" s="97" t="s">
        <v>9</v>
      </c>
      <c r="C370" s="101" t="s">
        <v>187</v>
      </c>
      <c r="D370" s="100">
        <v>10117</v>
      </c>
      <c r="E370" s="137"/>
      <c r="F370" s="69" t="b">
        <v>0</v>
      </c>
      <c r="G370" s="69" t="b">
        <v>0</v>
      </c>
      <c r="H370" s="67" t="s">
        <v>469</v>
      </c>
    </row>
    <row r="371" spans="1:8" x14ac:dyDescent="0.2">
      <c r="A371" s="71" t="s">
        <v>190</v>
      </c>
      <c r="B371" s="71" t="s">
        <v>9</v>
      </c>
      <c r="C371" s="79" t="s">
        <v>187</v>
      </c>
      <c r="D371" s="114">
        <v>10118</v>
      </c>
      <c r="E371" s="105"/>
      <c r="F371" s="69" t="b">
        <v>1</v>
      </c>
      <c r="G371" s="69" t="b">
        <v>1</v>
      </c>
    </row>
    <row r="372" spans="1:8" x14ac:dyDescent="0.2">
      <c r="A372" s="102" t="s">
        <v>191</v>
      </c>
      <c r="B372" s="102" t="s">
        <v>466</v>
      </c>
      <c r="C372" s="126" t="s">
        <v>187</v>
      </c>
      <c r="D372" s="114">
        <v>10119</v>
      </c>
      <c r="E372" s="105"/>
      <c r="F372" s="69" t="b">
        <v>0</v>
      </c>
      <c r="G372" s="69" t="b">
        <v>0</v>
      </c>
      <c r="H372" s="104" t="s">
        <v>467</v>
      </c>
    </row>
    <row r="373" spans="1:8" x14ac:dyDescent="0.2">
      <c r="A373" s="71"/>
      <c r="B373" s="71"/>
      <c r="C373" s="70"/>
      <c r="D373" s="105"/>
      <c r="E373" s="105"/>
      <c r="F373" s="72"/>
      <c r="G373" s="72"/>
    </row>
    <row r="374" spans="1:8" x14ac:dyDescent="0.2">
      <c r="A374" s="71" t="s">
        <v>192</v>
      </c>
      <c r="B374" s="71" t="s">
        <v>10</v>
      </c>
      <c r="C374" s="79" t="s">
        <v>187</v>
      </c>
      <c r="D374" s="116">
        <v>12380</v>
      </c>
      <c r="E374" s="140"/>
      <c r="F374" s="69" t="b">
        <v>0</v>
      </c>
      <c r="G374" s="69" t="b">
        <v>1</v>
      </c>
    </row>
    <row r="375" spans="1:8" x14ac:dyDescent="0.2">
      <c r="A375" s="97" t="s">
        <v>468</v>
      </c>
      <c r="B375" s="97" t="s">
        <v>10</v>
      </c>
      <c r="C375" s="101" t="s">
        <v>187</v>
      </c>
      <c r="D375" s="99">
        <v>12381</v>
      </c>
      <c r="E375" s="142"/>
      <c r="F375" s="69" t="b">
        <v>0</v>
      </c>
      <c r="G375" s="69" t="b">
        <v>0</v>
      </c>
      <c r="H375" s="67" t="s">
        <v>467</v>
      </c>
    </row>
    <row r="376" spans="1:8" x14ac:dyDescent="0.2">
      <c r="A376" s="71"/>
      <c r="B376" s="71"/>
      <c r="C376" s="70"/>
      <c r="D376" s="105"/>
      <c r="E376" s="105"/>
      <c r="F376" s="72"/>
      <c r="G376" s="72"/>
    </row>
    <row r="377" spans="1:8" x14ac:dyDescent="0.2">
      <c r="A377" s="75" t="s">
        <v>26</v>
      </c>
      <c r="B377" s="75" t="s">
        <v>1</v>
      </c>
      <c r="C377" s="75" t="s">
        <v>5</v>
      </c>
      <c r="D377" s="108" t="s">
        <v>11</v>
      </c>
      <c r="E377" s="105"/>
      <c r="F377" s="74" t="s">
        <v>461</v>
      </c>
      <c r="G377" s="74" t="s">
        <v>460</v>
      </c>
    </row>
    <row r="378" spans="1:8" x14ac:dyDescent="0.2">
      <c r="A378" s="71"/>
      <c r="B378" s="71"/>
      <c r="C378" s="70"/>
      <c r="D378" s="103"/>
      <c r="E378" s="103"/>
      <c r="F378" s="72"/>
      <c r="G378" s="72"/>
    </row>
    <row r="379" spans="1:8" x14ac:dyDescent="0.2">
      <c r="A379" s="71" t="s">
        <v>167</v>
      </c>
      <c r="B379" s="71" t="s">
        <v>6</v>
      </c>
      <c r="C379" s="70" t="s">
        <v>168</v>
      </c>
      <c r="D379" s="109">
        <v>8152</v>
      </c>
      <c r="E379" s="105"/>
      <c r="F379" s="69" t="b">
        <v>1</v>
      </c>
      <c r="G379" s="69" t="b">
        <v>1</v>
      </c>
    </row>
    <row r="380" spans="1:8" x14ac:dyDescent="0.2">
      <c r="A380" s="71" t="s">
        <v>169</v>
      </c>
      <c r="B380" s="71" t="s">
        <v>6</v>
      </c>
      <c r="C380" s="70" t="s">
        <v>168</v>
      </c>
      <c r="D380" s="109">
        <v>8153</v>
      </c>
      <c r="E380" s="105"/>
      <c r="F380" s="69" t="b">
        <v>1</v>
      </c>
      <c r="G380" s="69" t="b">
        <v>1</v>
      </c>
    </row>
    <row r="381" spans="1:8" x14ac:dyDescent="0.2">
      <c r="A381" s="71" t="s">
        <v>170</v>
      </c>
      <c r="B381" s="71" t="s">
        <v>6</v>
      </c>
      <c r="C381" s="70" t="s">
        <v>168</v>
      </c>
      <c r="D381" s="109">
        <v>8154</v>
      </c>
      <c r="E381" s="105"/>
      <c r="F381" s="69" t="b">
        <v>0</v>
      </c>
      <c r="G381" s="69" t="b">
        <v>1</v>
      </c>
    </row>
    <row r="382" spans="1:8" x14ac:dyDescent="0.2">
      <c r="A382" s="71" t="s">
        <v>171</v>
      </c>
      <c r="B382" s="71" t="s">
        <v>6</v>
      </c>
      <c r="C382" s="70" t="s">
        <v>168</v>
      </c>
      <c r="D382" s="109">
        <v>8155</v>
      </c>
      <c r="E382" s="105"/>
      <c r="F382" s="69" t="b">
        <v>1</v>
      </c>
      <c r="G382" s="69" t="b">
        <v>1</v>
      </c>
    </row>
    <row r="383" spans="1:8" x14ac:dyDescent="0.2">
      <c r="A383" s="71" t="s">
        <v>172</v>
      </c>
      <c r="B383" s="71" t="s">
        <v>6</v>
      </c>
      <c r="C383" s="70" t="s">
        <v>168</v>
      </c>
      <c r="D383" s="109">
        <v>8156</v>
      </c>
      <c r="E383" s="105"/>
      <c r="F383" s="69" t="b">
        <v>1</v>
      </c>
      <c r="G383" s="69" t="b">
        <v>1</v>
      </c>
    </row>
    <row r="384" spans="1:8" x14ac:dyDescent="0.2">
      <c r="A384" s="71" t="s">
        <v>450</v>
      </c>
      <c r="B384" s="71" t="s">
        <v>6</v>
      </c>
      <c r="C384" s="70" t="s">
        <v>168</v>
      </c>
      <c r="D384" s="109">
        <v>8179</v>
      </c>
      <c r="E384" s="105"/>
      <c r="F384" s="69" t="b">
        <v>1</v>
      </c>
      <c r="G384" s="69" t="b">
        <v>1</v>
      </c>
    </row>
    <row r="385" spans="1:7" x14ac:dyDescent="0.2">
      <c r="A385" s="71"/>
      <c r="B385" s="71"/>
      <c r="C385" s="70"/>
      <c r="D385" s="105"/>
      <c r="E385" s="105"/>
      <c r="F385" s="72"/>
      <c r="G385" s="72"/>
    </row>
    <row r="386" spans="1:7" x14ac:dyDescent="0.2">
      <c r="A386" s="71" t="s">
        <v>173</v>
      </c>
      <c r="B386" s="71" t="s">
        <v>20</v>
      </c>
      <c r="C386" s="70" t="s">
        <v>168</v>
      </c>
      <c r="D386" s="123">
        <v>852</v>
      </c>
      <c r="E386" s="105"/>
      <c r="F386" s="69" t="b">
        <v>1</v>
      </c>
      <c r="G386" s="69" t="b">
        <v>1</v>
      </c>
    </row>
    <row r="387" spans="1:7" x14ac:dyDescent="0.2">
      <c r="A387" s="71" t="s">
        <v>174</v>
      </c>
      <c r="B387" s="71" t="s">
        <v>20</v>
      </c>
      <c r="C387" s="70" t="s">
        <v>168</v>
      </c>
      <c r="D387" s="123">
        <v>853</v>
      </c>
      <c r="E387" s="105"/>
      <c r="F387" s="69" t="b">
        <v>1</v>
      </c>
      <c r="G387" s="69" t="b">
        <v>1</v>
      </c>
    </row>
    <row r="388" spans="1:7" x14ac:dyDescent="0.2">
      <c r="A388" s="71" t="s">
        <v>175</v>
      </c>
      <c r="B388" s="71" t="s">
        <v>20</v>
      </c>
      <c r="C388" s="70" t="s">
        <v>168</v>
      </c>
      <c r="D388" s="123">
        <v>854</v>
      </c>
      <c r="E388" s="105"/>
      <c r="F388" s="69" t="b">
        <v>0</v>
      </c>
      <c r="G388" s="69" t="b">
        <v>1</v>
      </c>
    </row>
    <row r="389" spans="1:7" x14ac:dyDescent="0.2">
      <c r="A389" s="71"/>
      <c r="B389" s="71"/>
      <c r="C389" s="70"/>
      <c r="D389" s="105"/>
      <c r="E389" s="105"/>
      <c r="F389" s="72"/>
      <c r="G389" s="72"/>
    </row>
    <row r="390" spans="1:7" x14ac:dyDescent="0.2">
      <c r="A390" s="71" t="s">
        <v>176</v>
      </c>
      <c r="B390" s="71" t="s">
        <v>8</v>
      </c>
      <c r="C390" s="70" t="s">
        <v>168</v>
      </c>
      <c r="D390" s="112">
        <v>9059</v>
      </c>
      <c r="E390" s="105"/>
      <c r="F390" s="69" t="b">
        <v>1</v>
      </c>
      <c r="G390" s="69" t="b">
        <v>1</v>
      </c>
    </row>
    <row r="391" spans="1:7" x14ac:dyDescent="0.2">
      <c r="A391" s="71" t="s">
        <v>177</v>
      </c>
      <c r="B391" s="71" t="s">
        <v>8</v>
      </c>
      <c r="C391" s="70" t="s">
        <v>168</v>
      </c>
      <c r="D391" s="112">
        <v>9060</v>
      </c>
      <c r="E391" s="105"/>
      <c r="F391" s="69" t="b">
        <v>1</v>
      </c>
      <c r="G391" s="69" t="b">
        <v>1</v>
      </c>
    </row>
    <row r="392" spans="1:7" x14ac:dyDescent="0.2">
      <c r="A392" s="71" t="s">
        <v>178</v>
      </c>
      <c r="B392" s="71" t="s">
        <v>8</v>
      </c>
      <c r="C392" s="70" t="s">
        <v>168</v>
      </c>
      <c r="D392" s="112">
        <v>9061</v>
      </c>
      <c r="E392" s="105"/>
      <c r="F392" s="69" t="b">
        <v>1</v>
      </c>
      <c r="G392" s="69" t="b">
        <v>1</v>
      </c>
    </row>
    <row r="393" spans="1:7" x14ac:dyDescent="0.2">
      <c r="A393" s="71"/>
      <c r="B393" s="71"/>
      <c r="C393" s="70"/>
      <c r="D393" s="105"/>
      <c r="E393" s="105"/>
      <c r="F393" s="72"/>
      <c r="G393" s="72"/>
    </row>
    <row r="394" spans="1:7" x14ac:dyDescent="0.2">
      <c r="A394" s="71" t="s">
        <v>179</v>
      </c>
      <c r="B394" s="71" t="s">
        <v>21</v>
      </c>
      <c r="C394" s="70" t="s">
        <v>168</v>
      </c>
      <c r="D394" s="113">
        <v>918</v>
      </c>
      <c r="E394" s="105"/>
      <c r="F394" s="69" t="b">
        <v>0</v>
      </c>
      <c r="G394" s="69" t="b">
        <v>1</v>
      </c>
    </row>
    <row r="395" spans="1:7" x14ac:dyDescent="0.2">
      <c r="A395" s="71" t="s">
        <v>180</v>
      </c>
      <c r="B395" s="71" t="s">
        <v>21</v>
      </c>
      <c r="C395" s="70" t="s">
        <v>168</v>
      </c>
      <c r="D395" s="113">
        <v>919</v>
      </c>
      <c r="E395" s="105"/>
      <c r="F395" s="69" t="b">
        <v>1</v>
      </c>
      <c r="G395" s="69" t="b">
        <v>1</v>
      </c>
    </row>
    <row r="396" spans="1:7" x14ac:dyDescent="0.2">
      <c r="A396" s="71"/>
      <c r="B396" s="71"/>
      <c r="C396" s="70"/>
      <c r="D396" s="105"/>
      <c r="E396" s="105"/>
      <c r="F396" s="72"/>
      <c r="G396" s="72"/>
    </row>
    <row r="397" spans="1:7" x14ac:dyDescent="0.2">
      <c r="A397" s="71" t="s">
        <v>181</v>
      </c>
      <c r="B397" s="71" t="s">
        <v>9</v>
      </c>
      <c r="C397" s="70" t="s">
        <v>168</v>
      </c>
      <c r="D397" s="114">
        <v>10120</v>
      </c>
      <c r="E397" s="105"/>
      <c r="F397" s="69" t="b">
        <v>0</v>
      </c>
      <c r="G397" s="69" t="b">
        <v>1</v>
      </c>
    </row>
    <row r="398" spans="1:7" x14ac:dyDescent="0.2">
      <c r="A398" s="71" t="s">
        <v>182</v>
      </c>
      <c r="B398" s="71" t="s">
        <v>466</v>
      </c>
      <c r="C398" s="70" t="s">
        <v>168</v>
      </c>
      <c r="D398" s="114">
        <v>10121</v>
      </c>
      <c r="E398" s="105"/>
      <c r="F398" s="69" t="b">
        <v>0</v>
      </c>
      <c r="G398" s="69" t="b">
        <v>1</v>
      </c>
    </row>
    <row r="399" spans="1:7" x14ac:dyDescent="0.2">
      <c r="A399" s="71"/>
      <c r="B399" s="71"/>
      <c r="C399" s="70"/>
      <c r="D399" s="105"/>
      <c r="E399" s="105"/>
      <c r="F399" s="72"/>
      <c r="G399" s="72"/>
    </row>
    <row r="400" spans="1:7" x14ac:dyDescent="0.2">
      <c r="A400" s="71" t="s">
        <v>183</v>
      </c>
      <c r="B400" s="71" t="s">
        <v>10</v>
      </c>
      <c r="C400" s="70" t="s">
        <v>168</v>
      </c>
      <c r="D400" s="116">
        <v>12382</v>
      </c>
      <c r="E400" s="140"/>
      <c r="F400" s="69" t="b">
        <v>0</v>
      </c>
      <c r="G400" s="69" t="b">
        <v>1</v>
      </c>
    </row>
    <row r="401" spans="1:7" x14ac:dyDescent="0.2">
      <c r="A401" s="71" t="s">
        <v>184</v>
      </c>
      <c r="B401" s="71" t="s">
        <v>10</v>
      </c>
      <c r="C401" s="70" t="s">
        <v>168</v>
      </c>
      <c r="D401" s="116">
        <v>12383</v>
      </c>
      <c r="E401" s="140"/>
      <c r="F401" s="69" t="b">
        <v>0</v>
      </c>
      <c r="G401" s="69" t="b">
        <v>1</v>
      </c>
    </row>
    <row r="402" spans="1:7" x14ac:dyDescent="0.2">
      <c r="A402" s="71" t="s">
        <v>185</v>
      </c>
      <c r="B402" s="71" t="s">
        <v>10</v>
      </c>
      <c r="C402" s="70" t="s">
        <v>168</v>
      </c>
      <c r="D402" s="116">
        <v>12384</v>
      </c>
      <c r="E402" s="140"/>
      <c r="F402" s="69" t="b">
        <v>1</v>
      </c>
      <c r="G402" s="69" t="b">
        <v>1</v>
      </c>
    </row>
    <row r="403" spans="1:7" x14ac:dyDescent="0.2">
      <c r="A403" s="71" t="s">
        <v>494</v>
      </c>
      <c r="B403" s="71" t="s">
        <v>10</v>
      </c>
      <c r="C403" s="70" t="s">
        <v>168</v>
      </c>
      <c r="D403" s="116">
        <v>12325</v>
      </c>
      <c r="E403" s="140"/>
      <c r="F403" s="69" t="b">
        <v>0</v>
      </c>
      <c r="G403" s="69" t="b">
        <v>1</v>
      </c>
    </row>
    <row r="404" spans="1:7" x14ac:dyDescent="0.2">
      <c r="A404" s="71"/>
      <c r="B404" s="71"/>
      <c r="C404" s="70"/>
      <c r="D404" s="105"/>
      <c r="E404" s="105"/>
      <c r="F404" s="72"/>
      <c r="G404" s="72"/>
    </row>
    <row r="405" spans="1:7" x14ac:dyDescent="0.2">
      <c r="A405" s="75" t="s">
        <v>26</v>
      </c>
      <c r="B405" s="75" t="s">
        <v>1</v>
      </c>
      <c r="C405" s="75" t="s">
        <v>5</v>
      </c>
      <c r="D405" s="108" t="s">
        <v>11</v>
      </c>
      <c r="E405" s="105"/>
      <c r="F405" s="74" t="s">
        <v>461</v>
      </c>
      <c r="G405" s="74" t="s">
        <v>460</v>
      </c>
    </row>
    <row r="406" spans="1:7" x14ac:dyDescent="0.2">
      <c r="A406" s="71"/>
      <c r="B406" s="71"/>
      <c r="C406" s="70"/>
      <c r="D406" s="105"/>
      <c r="E406" s="105"/>
      <c r="F406" s="72"/>
      <c r="G406" s="72"/>
    </row>
    <row r="407" spans="1:7" x14ac:dyDescent="0.2">
      <c r="A407" s="71" t="s">
        <v>159</v>
      </c>
      <c r="B407" s="71" t="s">
        <v>465</v>
      </c>
      <c r="C407" s="70" t="s">
        <v>160</v>
      </c>
      <c r="D407" s="109">
        <v>8157</v>
      </c>
      <c r="E407" s="105"/>
      <c r="F407" s="69" t="b">
        <v>1</v>
      </c>
      <c r="G407" s="69" t="b">
        <v>1</v>
      </c>
    </row>
    <row r="408" spans="1:7" x14ac:dyDescent="0.2">
      <c r="A408" s="71" t="s">
        <v>161</v>
      </c>
      <c r="B408" s="71" t="s">
        <v>465</v>
      </c>
      <c r="C408" s="70" t="s">
        <v>160</v>
      </c>
      <c r="D408" s="109">
        <v>8158</v>
      </c>
      <c r="E408" s="105"/>
      <c r="F408" s="69" t="b">
        <v>0</v>
      </c>
      <c r="G408" s="69" t="b">
        <v>1</v>
      </c>
    </row>
    <row r="409" spans="1:7" x14ac:dyDescent="0.2">
      <c r="A409" s="71"/>
      <c r="B409" s="71"/>
      <c r="C409" s="70"/>
      <c r="D409" s="103"/>
      <c r="E409" s="103"/>
      <c r="F409" s="72"/>
      <c r="G409" s="72"/>
    </row>
    <row r="410" spans="1:7" x14ac:dyDescent="0.2">
      <c r="A410" s="71" t="s">
        <v>162</v>
      </c>
      <c r="B410" s="71" t="s">
        <v>8</v>
      </c>
      <c r="C410" s="70" t="s">
        <v>160</v>
      </c>
      <c r="D410" s="112">
        <v>9062</v>
      </c>
      <c r="E410" s="105"/>
      <c r="F410" s="69" t="b">
        <v>1</v>
      </c>
      <c r="G410" s="69" t="b">
        <v>1</v>
      </c>
    </row>
    <row r="411" spans="1:7" x14ac:dyDescent="0.2">
      <c r="A411" s="71"/>
      <c r="B411" s="71"/>
      <c r="C411" s="70"/>
      <c r="D411" s="103"/>
      <c r="E411" s="103"/>
      <c r="F411" s="72"/>
      <c r="G411" s="72"/>
    </row>
    <row r="412" spans="1:7" x14ac:dyDescent="0.2">
      <c r="A412" s="71" t="s">
        <v>163</v>
      </c>
      <c r="B412" s="71" t="s">
        <v>9</v>
      </c>
      <c r="C412" s="70" t="s">
        <v>160</v>
      </c>
      <c r="D412" s="114">
        <v>10122</v>
      </c>
      <c r="E412" s="105"/>
      <c r="F412" s="69" t="b">
        <v>1</v>
      </c>
      <c r="G412" s="69" t="b">
        <v>1</v>
      </c>
    </row>
    <row r="413" spans="1:7" x14ac:dyDescent="0.2">
      <c r="A413" s="71" t="s">
        <v>164</v>
      </c>
      <c r="B413" s="71" t="s">
        <v>9</v>
      </c>
      <c r="C413" s="70" t="s">
        <v>160</v>
      </c>
      <c r="D413" s="114">
        <v>10123</v>
      </c>
      <c r="E413" s="105"/>
      <c r="F413" s="69" t="b">
        <v>1</v>
      </c>
      <c r="G413" s="69" t="b">
        <v>1</v>
      </c>
    </row>
    <row r="414" spans="1:7" x14ac:dyDescent="0.2">
      <c r="A414" s="71" t="s">
        <v>165</v>
      </c>
      <c r="B414" s="71" t="s">
        <v>9</v>
      </c>
      <c r="C414" s="70" t="s">
        <v>160</v>
      </c>
      <c r="D414" s="114">
        <v>10124</v>
      </c>
      <c r="E414" s="105"/>
      <c r="F414" s="69" t="b">
        <v>0</v>
      </c>
      <c r="G414" s="69" t="b">
        <v>1</v>
      </c>
    </row>
    <row r="415" spans="1:7" x14ac:dyDescent="0.2">
      <c r="A415" s="71"/>
      <c r="B415" s="71"/>
      <c r="C415" s="70"/>
      <c r="D415" s="103"/>
      <c r="E415" s="103"/>
      <c r="F415" s="72"/>
      <c r="G415" s="72"/>
    </row>
    <row r="416" spans="1:7" x14ac:dyDescent="0.2">
      <c r="A416" s="97" t="s">
        <v>166</v>
      </c>
      <c r="B416" s="97" t="s">
        <v>10</v>
      </c>
      <c r="C416" s="98" t="s">
        <v>160</v>
      </c>
      <c r="D416" s="99">
        <v>12385</v>
      </c>
      <c r="E416" s="142"/>
      <c r="F416" s="69" t="b">
        <v>0</v>
      </c>
      <c r="G416" s="69" t="b">
        <v>0</v>
      </c>
    </row>
    <row r="417" spans="1:7" x14ac:dyDescent="0.2">
      <c r="A417" s="71"/>
      <c r="B417" s="73"/>
      <c r="C417" s="70"/>
      <c r="D417" s="103"/>
      <c r="E417" s="103"/>
      <c r="F417" s="72"/>
      <c r="G417" s="72"/>
    </row>
    <row r="418" spans="1:7" x14ac:dyDescent="0.2">
      <c r="A418" s="75" t="s">
        <v>26</v>
      </c>
      <c r="B418" s="75" t="s">
        <v>1</v>
      </c>
      <c r="C418" s="75" t="s">
        <v>5</v>
      </c>
      <c r="D418" s="108" t="s">
        <v>11</v>
      </c>
      <c r="E418" s="105"/>
      <c r="F418" s="74" t="s">
        <v>461</v>
      </c>
      <c r="G418" s="74" t="s">
        <v>460</v>
      </c>
    </row>
    <row r="419" spans="1:7" x14ac:dyDescent="0.2">
      <c r="A419" s="71"/>
      <c r="B419" s="73"/>
      <c r="C419" s="70"/>
      <c r="D419" s="103"/>
      <c r="E419" s="103"/>
      <c r="F419" s="72"/>
      <c r="G419" s="72"/>
    </row>
    <row r="420" spans="1:7" x14ac:dyDescent="0.2">
      <c r="A420" s="71" t="s">
        <v>137</v>
      </c>
      <c r="B420" s="71" t="s">
        <v>6</v>
      </c>
      <c r="C420" s="70" t="s">
        <v>138</v>
      </c>
      <c r="D420" s="109">
        <v>8159</v>
      </c>
      <c r="E420" s="105"/>
      <c r="F420" s="69" t="b">
        <v>1</v>
      </c>
      <c r="G420" s="69" t="b">
        <v>1</v>
      </c>
    </row>
    <row r="421" spans="1:7" x14ac:dyDescent="0.2">
      <c r="A421" s="71" t="s">
        <v>139</v>
      </c>
      <c r="B421" s="71" t="s">
        <v>6</v>
      </c>
      <c r="C421" s="70" t="s">
        <v>138</v>
      </c>
      <c r="D421" s="109">
        <v>8160</v>
      </c>
      <c r="E421" s="105"/>
      <c r="F421" s="69" t="b">
        <v>1</v>
      </c>
      <c r="G421" s="69" t="b">
        <v>1</v>
      </c>
    </row>
    <row r="422" spans="1:7" x14ac:dyDescent="0.2">
      <c r="A422" s="71" t="s">
        <v>140</v>
      </c>
      <c r="B422" s="71" t="s">
        <v>6</v>
      </c>
      <c r="C422" s="70" t="s">
        <v>138</v>
      </c>
      <c r="D422" s="109">
        <v>8161</v>
      </c>
      <c r="E422" s="105"/>
      <c r="F422" s="69" t="b">
        <v>1</v>
      </c>
      <c r="G422" s="69" t="b">
        <v>1</v>
      </c>
    </row>
    <row r="423" spans="1:7" x14ac:dyDescent="0.2">
      <c r="A423" s="71" t="s">
        <v>141</v>
      </c>
      <c r="B423" s="71" t="s">
        <v>6</v>
      </c>
      <c r="C423" s="70" t="s">
        <v>138</v>
      </c>
      <c r="D423" s="109">
        <v>8162</v>
      </c>
      <c r="E423" s="105"/>
      <c r="F423" s="69" t="b">
        <v>1</v>
      </c>
      <c r="G423" s="69" t="b">
        <v>1</v>
      </c>
    </row>
    <row r="424" spans="1:7" x14ac:dyDescent="0.2">
      <c r="A424" s="71" t="s">
        <v>142</v>
      </c>
      <c r="B424" s="71" t="s">
        <v>6</v>
      </c>
      <c r="C424" s="70" t="s">
        <v>138</v>
      </c>
      <c r="D424" s="109">
        <v>8163</v>
      </c>
      <c r="E424" s="105"/>
      <c r="F424" s="69" t="b">
        <v>1</v>
      </c>
      <c r="G424" s="69" t="b">
        <v>1</v>
      </c>
    </row>
    <row r="425" spans="1:7" x14ac:dyDescent="0.2">
      <c r="A425" s="71" t="s">
        <v>143</v>
      </c>
      <c r="B425" s="71" t="s">
        <v>6</v>
      </c>
      <c r="C425" s="70" t="s">
        <v>138</v>
      </c>
      <c r="D425" s="109">
        <v>8164</v>
      </c>
      <c r="E425" s="105"/>
      <c r="F425" s="69" t="b">
        <v>1</v>
      </c>
      <c r="G425" s="69" t="b">
        <v>0</v>
      </c>
    </row>
    <row r="426" spans="1:7" x14ac:dyDescent="0.2">
      <c r="A426" s="71" t="s">
        <v>144</v>
      </c>
      <c r="B426" s="71" t="s">
        <v>6</v>
      </c>
      <c r="C426" s="70" t="s">
        <v>138</v>
      </c>
      <c r="D426" s="109">
        <v>8165</v>
      </c>
      <c r="E426" s="105"/>
      <c r="F426" s="69" t="b">
        <v>1</v>
      </c>
      <c r="G426" s="69" t="b">
        <v>1</v>
      </c>
    </row>
    <row r="427" spans="1:7" x14ac:dyDescent="0.2">
      <c r="A427" s="71"/>
      <c r="B427" s="71"/>
      <c r="C427" s="70"/>
      <c r="D427" s="109"/>
      <c r="E427" s="105"/>
      <c r="F427" s="69" t="b">
        <v>0</v>
      </c>
      <c r="G427" s="69" t="b">
        <v>0</v>
      </c>
    </row>
    <row r="428" spans="1:7" x14ac:dyDescent="0.2">
      <c r="A428" s="71"/>
      <c r="B428" s="71"/>
      <c r="C428" s="70"/>
      <c r="D428" s="103"/>
      <c r="E428" s="103"/>
      <c r="F428" s="72"/>
      <c r="G428" s="72"/>
    </row>
    <row r="429" spans="1:7" x14ac:dyDescent="0.2">
      <c r="A429" s="71" t="s">
        <v>145</v>
      </c>
      <c r="B429" s="71" t="s">
        <v>8</v>
      </c>
      <c r="C429" s="70" t="s">
        <v>138</v>
      </c>
      <c r="D429" s="112">
        <v>9063</v>
      </c>
      <c r="E429" s="105"/>
      <c r="F429" s="69" t="b">
        <v>0</v>
      </c>
      <c r="G429" s="69" t="b">
        <v>1</v>
      </c>
    </row>
    <row r="430" spans="1:7" x14ac:dyDescent="0.2">
      <c r="A430" s="71" t="s">
        <v>146</v>
      </c>
      <c r="B430" s="71" t="s">
        <v>8</v>
      </c>
      <c r="C430" s="70" t="s">
        <v>138</v>
      </c>
      <c r="D430" s="112">
        <v>9064</v>
      </c>
      <c r="E430" s="105"/>
      <c r="F430" s="69" t="b">
        <v>0</v>
      </c>
      <c r="G430" s="69" t="b">
        <v>1</v>
      </c>
    </row>
    <row r="431" spans="1:7" x14ac:dyDescent="0.2">
      <c r="A431" s="71"/>
      <c r="B431" s="71"/>
      <c r="C431" s="70"/>
      <c r="D431" s="103"/>
      <c r="E431" s="103"/>
      <c r="F431" s="72"/>
      <c r="G431" s="72"/>
    </row>
    <row r="432" spans="1:7" x14ac:dyDescent="0.2">
      <c r="A432" s="71" t="s">
        <v>147</v>
      </c>
      <c r="B432" s="71" t="s">
        <v>21</v>
      </c>
      <c r="C432" s="70" t="s">
        <v>138</v>
      </c>
      <c r="D432" s="113">
        <v>920</v>
      </c>
      <c r="E432" s="105"/>
      <c r="F432" s="69" t="b">
        <v>1</v>
      </c>
      <c r="G432" s="69" t="b">
        <v>1</v>
      </c>
    </row>
    <row r="433" spans="1:7" x14ac:dyDescent="0.2">
      <c r="A433" s="71"/>
      <c r="B433" s="71"/>
      <c r="C433" s="70"/>
      <c r="D433" s="103"/>
      <c r="E433" s="103"/>
      <c r="F433" s="72"/>
      <c r="G433" s="72"/>
    </row>
    <row r="434" spans="1:7" x14ac:dyDescent="0.2">
      <c r="A434" s="71" t="s">
        <v>148</v>
      </c>
      <c r="B434" s="71" t="s">
        <v>22</v>
      </c>
      <c r="C434" s="70" t="s">
        <v>138</v>
      </c>
      <c r="D434" s="108">
        <v>1018</v>
      </c>
      <c r="E434" s="105"/>
      <c r="F434" s="69" t="b">
        <v>1</v>
      </c>
      <c r="G434" s="69" t="b">
        <v>1</v>
      </c>
    </row>
    <row r="435" spans="1:7" x14ac:dyDescent="0.2">
      <c r="A435" s="71"/>
      <c r="B435" s="71"/>
      <c r="C435" s="70"/>
      <c r="D435" s="103"/>
      <c r="E435" s="103"/>
      <c r="F435" s="72"/>
      <c r="G435" s="72"/>
    </row>
    <row r="436" spans="1:7" x14ac:dyDescent="0.2">
      <c r="A436" s="71" t="s">
        <v>149</v>
      </c>
      <c r="B436" s="71" t="s">
        <v>9</v>
      </c>
      <c r="C436" s="70" t="s">
        <v>138</v>
      </c>
      <c r="D436" s="114">
        <v>10125</v>
      </c>
      <c r="E436" s="105"/>
      <c r="F436" s="69" t="b">
        <v>1</v>
      </c>
      <c r="G436" s="69" t="b">
        <v>1</v>
      </c>
    </row>
    <row r="437" spans="1:7" x14ac:dyDescent="0.2">
      <c r="A437" s="97" t="s">
        <v>150</v>
      </c>
      <c r="B437" s="97" t="s">
        <v>9</v>
      </c>
      <c r="C437" s="98" t="s">
        <v>138</v>
      </c>
      <c r="D437" s="100">
        <v>10126</v>
      </c>
      <c r="E437" s="137"/>
      <c r="F437" s="69" t="b">
        <v>0</v>
      </c>
      <c r="G437" s="69" t="b">
        <v>0</v>
      </c>
    </row>
    <row r="438" spans="1:7" x14ac:dyDescent="0.2">
      <c r="A438" s="71" t="s">
        <v>151</v>
      </c>
      <c r="B438" s="71" t="s">
        <v>9</v>
      </c>
      <c r="C438" s="70" t="s">
        <v>138</v>
      </c>
      <c r="D438" s="114">
        <v>10127</v>
      </c>
      <c r="E438" s="105"/>
      <c r="F438" s="69" t="b">
        <v>1</v>
      </c>
      <c r="G438" s="69" t="b">
        <v>1</v>
      </c>
    </row>
    <row r="439" spans="1:7" x14ac:dyDescent="0.2">
      <c r="A439" s="71" t="s">
        <v>152</v>
      </c>
      <c r="B439" s="71" t="s">
        <v>9</v>
      </c>
      <c r="C439" s="70" t="s">
        <v>138</v>
      </c>
      <c r="D439" s="114">
        <v>10128</v>
      </c>
      <c r="E439" s="105"/>
      <c r="F439" s="69" t="b">
        <v>1</v>
      </c>
      <c r="G439" s="69" t="b">
        <v>0</v>
      </c>
    </row>
    <row r="440" spans="1:7" x14ac:dyDescent="0.2">
      <c r="A440" s="71" t="s">
        <v>153</v>
      </c>
      <c r="B440" s="71" t="s">
        <v>9</v>
      </c>
      <c r="C440" s="70" t="s">
        <v>138</v>
      </c>
      <c r="D440" s="114">
        <v>10129</v>
      </c>
      <c r="E440" s="105"/>
      <c r="F440" s="69" t="b">
        <v>0</v>
      </c>
      <c r="G440" s="69" t="b">
        <v>1</v>
      </c>
    </row>
    <row r="441" spans="1:7" x14ac:dyDescent="0.2">
      <c r="A441" s="71" t="s">
        <v>154</v>
      </c>
      <c r="B441" s="71" t="s">
        <v>9</v>
      </c>
      <c r="C441" s="70" t="s">
        <v>138</v>
      </c>
      <c r="D441" s="114">
        <v>10130</v>
      </c>
      <c r="E441" s="105"/>
      <c r="F441" s="69" t="b">
        <v>0</v>
      </c>
      <c r="G441" s="69" t="b">
        <v>1</v>
      </c>
    </row>
    <row r="442" spans="1:7" x14ac:dyDescent="0.2">
      <c r="A442" s="71" t="s">
        <v>464</v>
      </c>
      <c r="B442" s="71" t="s">
        <v>9</v>
      </c>
      <c r="C442" s="70" t="s">
        <v>138</v>
      </c>
      <c r="D442" s="114">
        <v>10131</v>
      </c>
      <c r="E442" s="105"/>
      <c r="F442" s="69" t="b">
        <v>1</v>
      </c>
      <c r="G442" s="69" t="b">
        <v>1</v>
      </c>
    </row>
    <row r="443" spans="1:7" x14ac:dyDescent="0.2">
      <c r="A443" s="71" t="s">
        <v>155</v>
      </c>
      <c r="B443" s="71" t="s">
        <v>9</v>
      </c>
      <c r="C443" s="70" t="s">
        <v>138</v>
      </c>
      <c r="D443" s="114">
        <v>10132</v>
      </c>
      <c r="E443" s="105"/>
      <c r="F443" s="69" t="b">
        <v>0</v>
      </c>
      <c r="G443" s="69" t="b">
        <v>1</v>
      </c>
    </row>
    <row r="444" spans="1:7" x14ac:dyDescent="0.2">
      <c r="A444" s="71" t="s">
        <v>156</v>
      </c>
      <c r="B444" s="71" t="s">
        <v>9</v>
      </c>
      <c r="C444" s="70" t="s">
        <v>138</v>
      </c>
      <c r="D444" s="114">
        <v>10133</v>
      </c>
      <c r="E444" s="105"/>
      <c r="F444" s="69" t="b">
        <v>1</v>
      </c>
      <c r="G444" s="69" t="b">
        <v>1</v>
      </c>
    </row>
    <row r="445" spans="1:7" x14ac:dyDescent="0.2">
      <c r="A445" s="71"/>
      <c r="B445" s="71"/>
      <c r="C445" s="70"/>
      <c r="D445" s="103"/>
      <c r="E445" s="103"/>
      <c r="F445" s="72"/>
      <c r="G445" s="72"/>
    </row>
    <row r="446" spans="1:7" x14ac:dyDescent="0.2">
      <c r="A446" s="71" t="s">
        <v>157</v>
      </c>
      <c r="B446" s="71" t="s">
        <v>10</v>
      </c>
      <c r="C446" s="70" t="s">
        <v>138</v>
      </c>
      <c r="D446" s="116">
        <v>12386</v>
      </c>
      <c r="E446" s="140"/>
      <c r="F446" s="69" t="b">
        <v>1</v>
      </c>
      <c r="G446" s="69" t="b">
        <v>1</v>
      </c>
    </row>
    <row r="447" spans="1:7" x14ac:dyDescent="0.2">
      <c r="A447" s="71" t="s">
        <v>158</v>
      </c>
      <c r="B447" s="71" t="s">
        <v>10</v>
      </c>
      <c r="C447" s="70" t="s">
        <v>138</v>
      </c>
      <c r="D447" s="116">
        <v>12387</v>
      </c>
      <c r="E447" s="140"/>
      <c r="F447" s="69" t="b">
        <v>1</v>
      </c>
      <c r="G447" s="69" t="b">
        <v>1</v>
      </c>
    </row>
    <row r="448" spans="1:7" x14ac:dyDescent="0.2">
      <c r="A448" s="71"/>
      <c r="B448" s="73"/>
      <c r="C448" s="70"/>
      <c r="D448" s="103"/>
      <c r="E448" s="103"/>
      <c r="F448" s="72"/>
      <c r="G448" s="72"/>
    </row>
    <row r="449" spans="1:7" x14ac:dyDescent="0.2">
      <c r="A449" s="75" t="s">
        <v>26</v>
      </c>
      <c r="B449" s="75" t="s">
        <v>1</v>
      </c>
      <c r="C449" s="75" t="s">
        <v>5</v>
      </c>
      <c r="D449" s="108" t="s">
        <v>11</v>
      </c>
      <c r="E449" s="105"/>
      <c r="F449" s="74" t="s">
        <v>461</v>
      </c>
      <c r="G449" s="74" t="s">
        <v>460</v>
      </c>
    </row>
    <row r="450" spans="1:7" x14ac:dyDescent="0.2">
      <c r="A450" s="71" t="s">
        <v>117</v>
      </c>
      <c r="B450" s="71" t="s">
        <v>6</v>
      </c>
      <c r="C450" s="70" t="s">
        <v>118</v>
      </c>
      <c r="D450" s="109">
        <v>8166</v>
      </c>
      <c r="E450" s="105"/>
      <c r="F450" s="69" t="b">
        <v>1</v>
      </c>
      <c r="G450" s="69" t="b">
        <v>1</v>
      </c>
    </row>
    <row r="451" spans="1:7" x14ac:dyDescent="0.2">
      <c r="A451" s="71" t="s">
        <v>119</v>
      </c>
      <c r="B451" s="71" t="s">
        <v>6</v>
      </c>
      <c r="C451" s="70" t="s">
        <v>118</v>
      </c>
      <c r="D451" s="109">
        <v>8167</v>
      </c>
      <c r="E451" s="105"/>
      <c r="F451" s="69" t="b">
        <v>1</v>
      </c>
      <c r="G451" s="69" t="b">
        <v>0</v>
      </c>
    </row>
    <row r="452" spans="1:7" x14ac:dyDescent="0.2">
      <c r="A452" s="71" t="s">
        <v>120</v>
      </c>
      <c r="B452" s="71" t="s">
        <v>6</v>
      </c>
      <c r="C452" s="70" t="s">
        <v>118</v>
      </c>
      <c r="D452" s="109">
        <v>8168</v>
      </c>
      <c r="E452" s="105"/>
      <c r="F452" s="69" t="b">
        <v>1</v>
      </c>
      <c r="G452" s="69" t="b">
        <v>1</v>
      </c>
    </row>
    <row r="453" spans="1:7" x14ac:dyDescent="0.2">
      <c r="A453" s="71" t="s">
        <v>121</v>
      </c>
      <c r="B453" s="71" t="s">
        <v>6</v>
      </c>
      <c r="C453" s="70" t="s">
        <v>118</v>
      </c>
      <c r="D453" s="109">
        <v>8169</v>
      </c>
      <c r="E453" s="105"/>
      <c r="F453" s="69" t="b">
        <v>1</v>
      </c>
      <c r="G453" s="69" t="b">
        <v>1</v>
      </c>
    </row>
    <row r="454" spans="1:7" x14ac:dyDescent="0.2">
      <c r="A454" s="71" t="s">
        <v>122</v>
      </c>
      <c r="B454" s="71" t="s">
        <v>6</v>
      </c>
      <c r="C454" s="70" t="s">
        <v>118</v>
      </c>
      <c r="D454" s="109">
        <v>8170</v>
      </c>
      <c r="E454" s="105"/>
      <c r="F454" s="69" t="b">
        <v>1</v>
      </c>
      <c r="G454" s="69" t="b">
        <v>1</v>
      </c>
    </row>
    <row r="455" spans="1:7" x14ac:dyDescent="0.2">
      <c r="A455" s="102" t="s">
        <v>483</v>
      </c>
      <c r="B455" s="102" t="s">
        <v>6</v>
      </c>
      <c r="C455" s="103" t="s">
        <v>118</v>
      </c>
      <c r="D455" s="109">
        <v>8183</v>
      </c>
      <c r="E455" s="105"/>
      <c r="F455" s="69" t="b">
        <v>0</v>
      </c>
      <c r="G455" s="69" t="b">
        <v>1</v>
      </c>
    </row>
    <row r="456" spans="1:7" x14ac:dyDescent="0.2">
      <c r="A456" s="71"/>
      <c r="B456" s="71"/>
      <c r="C456" s="70"/>
      <c r="D456" s="103"/>
      <c r="E456" s="103"/>
      <c r="F456" s="72"/>
      <c r="G456" s="72"/>
    </row>
    <row r="457" spans="1:7" x14ac:dyDescent="0.2">
      <c r="A457" s="71" t="s">
        <v>123</v>
      </c>
      <c r="B457" s="71" t="s">
        <v>8</v>
      </c>
      <c r="C457" s="70" t="s">
        <v>118</v>
      </c>
      <c r="D457" s="112">
        <v>9065</v>
      </c>
      <c r="E457" s="105"/>
      <c r="F457" s="69" t="b">
        <v>1</v>
      </c>
      <c r="G457" s="69" t="b">
        <v>1</v>
      </c>
    </row>
    <row r="458" spans="1:7" x14ac:dyDescent="0.2">
      <c r="A458" s="71" t="s">
        <v>124</v>
      </c>
      <c r="B458" s="71" t="s">
        <v>8</v>
      </c>
      <c r="C458" s="70" t="s">
        <v>118</v>
      </c>
      <c r="D458" s="112">
        <v>9066</v>
      </c>
      <c r="E458" s="105"/>
      <c r="F458" s="69" t="b">
        <v>0</v>
      </c>
      <c r="G458" s="69" t="b">
        <v>0</v>
      </c>
    </row>
    <row r="459" spans="1:7" x14ac:dyDescent="0.2">
      <c r="A459" s="71"/>
      <c r="B459" s="71"/>
      <c r="C459" s="70"/>
      <c r="D459" s="103"/>
      <c r="E459" s="103"/>
      <c r="F459" s="72"/>
      <c r="G459" s="72"/>
    </row>
    <row r="460" spans="1:7" x14ac:dyDescent="0.2">
      <c r="A460" s="71" t="s">
        <v>125</v>
      </c>
      <c r="B460" s="71" t="s">
        <v>9</v>
      </c>
      <c r="C460" s="70" t="s">
        <v>118</v>
      </c>
      <c r="D460" s="114">
        <v>10134</v>
      </c>
      <c r="E460" s="105"/>
      <c r="F460" s="69" t="b">
        <v>1</v>
      </c>
      <c r="G460" s="69" t="b">
        <v>1</v>
      </c>
    </row>
    <row r="461" spans="1:7" x14ac:dyDescent="0.2">
      <c r="A461" s="71"/>
      <c r="B461" s="71"/>
      <c r="C461" s="70"/>
      <c r="D461" s="103"/>
      <c r="E461" s="103"/>
      <c r="F461" s="72"/>
      <c r="G461" s="72"/>
    </row>
    <row r="462" spans="1:7" x14ac:dyDescent="0.2">
      <c r="A462" s="71" t="s">
        <v>126</v>
      </c>
      <c r="B462" s="71" t="s">
        <v>23</v>
      </c>
      <c r="C462" s="70" t="s">
        <v>118</v>
      </c>
      <c r="D462" s="118">
        <v>1204</v>
      </c>
      <c r="E462" s="105"/>
      <c r="F462" s="69" t="b">
        <v>0</v>
      </c>
      <c r="G462" s="69" t="b">
        <v>0</v>
      </c>
    </row>
    <row r="463" spans="1:7" x14ac:dyDescent="0.2">
      <c r="A463" s="71"/>
      <c r="B463" s="71"/>
      <c r="C463" s="70"/>
      <c r="D463" s="103"/>
      <c r="E463" s="103"/>
      <c r="F463" s="72"/>
      <c r="G463" s="72"/>
    </row>
    <row r="464" spans="1:7" x14ac:dyDescent="0.2">
      <c r="A464" s="71" t="s">
        <v>127</v>
      </c>
      <c r="B464" s="71" t="s">
        <v>10</v>
      </c>
      <c r="C464" s="70" t="s">
        <v>118</v>
      </c>
      <c r="D464" s="116">
        <v>12388</v>
      </c>
      <c r="E464" s="140"/>
      <c r="F464" s="69" t="b">
        <v>1</v>
      </c>
      <c r="G464" s="69" t="b">
        <v>1</v>
      </c>
    </row>
    <row r="465" spans="1:8" x14ac:dyDescent="0.2">
      <c r="A465" s="71" t="s">
        <v>128</v>
      </c>
      <c r="B465" s="71" t="s">
        <v>10</v>
      </c>
      <c r="C465" s="70" t="s">
        <v>118</v>
      </c>
      <c r="D465" s="116">
        <v>12389</v>
      </c>
      <c r="E465" s="140"/>
      <c r="F465" s="69" t="b">
        <v>0</v>
      </c>
      <c r="G465" s="69" t="b">
        <v>1</v>
      </c>
    </row>
    <row r="466" spans="1:8" x14ac:dyDescent="0.2">
      <c r="A466" s="71" t="s">
        <v>129</v>
      </c>
      <c r="B466" s="71" t="s">
        <v>10</v>
      </c>
      <c r="C466" s="70" t="s">
        <v>118</v>
      </c>
      <c r="D466" s="116">
        <v>12390</v>
      </c>
      <c r="E466" s="140"/>
      <c r="F466" s="69" t="b">
        <v>0</v>
      </c>
      <c r="G466" s="69" t="b">
        <v>1</v>
      </c>
    </row>
    <row r="467" spans="1:8" x14ac:dyDescent="0.2">
      <c r="A467" s="71" t="s">
        <v>130</v>
      </c>
      <c r="B467" s="71" t="s">
        <v>10</v>
      </c>
      <c r="C467" s="70" t="s">
        <v>118</v>
      </c>
      <c r="D467" s="116">
        <v>12391</v>
      </c>
      <c r="E467" s="140"/>
      <c r="F467" s="69" t="b">
        <v>0</v>
      </c>
      <c r="G467" s="69" t="b">
        <v>1</v>
      </c>
    </row>
    <row r="468" spans="1:8" x14ac:dyDescent="0.2">
      <c r="A468" s="71" t="s">
        <v>131</v>
      </c>
      <c r="B468" s="71" t="s">
        <v>10</v>
      </c>
      <c r="C468" s="70" t="s">
        <v>118</v>
      </c>
      <c r="D468" s="116">
        <v>12392</v>
      </c>
      <c r="E468" s="140"/>
      <c r="F468" s="69" t="b">
        <v>0</v>
      </c>
      <c r="G468" s="69" t="b">
        <v>1</v>
      </c>
    </row>
    <row r="469" spans="1:8" x14ac:dyDescent="0.2">
      <c r="A469" s="71" t="s">
        <v>132</v>
      </c>
      <c r="B469" s="71" t="s">
        <v>10</v>
      </c>
      <c r="C469" s="70" t="s">
        <v>118</v>
      </c>
      <c r="D469" s="116">
        <v>12393</v>
      </c>
      <c r="E469" s="140"/>
      <c r="F469" s="69" t="b">
        <v>0</v>
      </c>
      <c r="G469" s="69" t="b">
        <v>0</v>
      </c>
    </row>
    <row r="470" spans="1:8" x14ac:dyDescent="0.2">
      <c r="A470" s="97" t="s">
        <v>133</v>
      </c>
      <c r="B470" s="97" t="s">
        <v>10</v>
      </c>
      <c r="C470" s="98" t="s">
        <v>118</v>
      </c>
      <c r="D470" s="99">
        <v>12394</v>
      </c>
      <c r="E470" s="142"/>
      <c r="F470" s="69" t="b">
        <v>0</v>
      </c>
      <c r="G470" s="69" t="b">
        <v>0</v>
      </c>
    </row>
    <row r="471" spans="1:8" x14ac:dyDescent="0.2">
      <c r="A471" s="71" t="s">
        <v>134</v>
      </c>
      <c r="B471" s="71" t="s">
        <v>10</v>
      </c>
      <c r="C471" s="70" t="s">
        <v>118</v>
      </c>
      <c r="D471" s="116">
        <v>12395</v>
      </c>
      <c r="E471" s="140"/>
      <c r="F471" s="69" t="b">
        <v>0</v>
      </c>
      <c r="G471" s="69" t="b">
        <v>0</v>
      </c>
    </row>
    <row r="472" spans="1:8" x14ac:dyDescent="0.2">
      <c r="A472" s="71" t="s">
        <v>135</v>
      </c>
      <c r="B472" s="71" t="s">
        <v>10</v>
      </c>
      <c r="C472" s="70" t="s">
        <v>118</v>
      </c>
      <c r="D472" s="116">
        <v>12396</v>
      </c>
      <c r="E472" s="140"/>
      <c r="F472" s="69" t="b">
        <v>1</v>
      </c>
      <c r="G472" s="69" t="b">
        <v>1</v>
      </c>
    </row>
    <row r="473" spans="1:8" x14ac:dyDescent="0.2">
      <c r="A473" s="71" t="s">
        <v>136</v>
      </c>
      <c r="B473" s="71" t="s">
        <v>10</v>
      </c>
      <c r="C473" s="70" t="s">
        <v>118</v>
      </c>
      <c r="D473" s="116">
        <v>12397</v>
      </c>
      <c r="E473" s="140"/>
      <c r="F473" s="69" t="b">
        <v>0</v>
      </c>
      <c r="G473" s="69" t="b">
        <v>0</v>
      </c>
      <c r="H473" s="67">
        <v>22</v>
      </c>
    </row>
    <row r="474" spans="1:8" x14ac:dyDescent="0.2">
      <c r="A474" s="71"/>
      <c r="B474" s="71"/>
      <c r="C474" s="70"/>
      <c r="D474" s="105"/>
      <c r="E474" s="105"/>
      <c r="F474" s="72"/>
      <c r="G474" s="76"/>
    </row>
    <row r="475" spans="1:8" x14ac:dyDescent="0.2">
      <c r="A475" s="75" t="s">
        <v>26</v>
      </c>
      <c r="B475" s="75" t="s">
        <v>1</v>
      </c>
      <c r="C475" s="75" t="s">
        <v>5</v>
      </c>
      <c r="D475" s="108" t="s">
        <v>11</v>
      </c>
      <c r="E475" s="105"/>
      <c r="F475" s="74" t="s">
        <v>461</v>
      </c>
      <c r="G475" s="74" t="s">
        <v>460</v>
      </c>
    </row>
    <row r="476" spans="1:8" x14ac:dyDescent="0.2">
      <c r="A476" s="71"/>
      <c r="B476" s="71"/>
      <c r="C476" s="70"/>
      <c r="D476" s="105"/>
      <c r="E476" s="105"/>
      <c r="F476" s="72"/>
      <c r="G476" s="76"/>
    </row>
    <row r="477" spans="1:8" x14ac:dyDescent="0.2">
      <c r="A477" s="71"/>
      <c r="B477" s="71" t="s">
        <v>6</v>
      </c>
      <c r="C477" s="70" t="s">
        <v>463</v>
      </c>
      <c r="D477" s="105"/>
      <c r="E477" s="105"/>
      <c r="F477" s="72"/>
      <c r="G477" s="76"/>
    </row>
    <row r="478" spans="1:8" x14ac:dyDescent="0.2">
      <c r="A478" s="71"/>
      <c r="B478" s="71"/>
      <c r="C478" s="70"/>
      <c r="D478" s="105"/>
      <c r="E478" s="105"/>
      <c r="F478" s="72"/>
      <c r="G478" s="76"/>
    </row>
    <row r="479" spans="1:8" x14ac:dyDescent="0.2">
      <c r="A479" s="71"/>
      <c r="B479" s="71"/>
      <c r="C479" s="70"/>
      <c r="D479" s="105"/>
      <c r="E479" s="105"/>
      <c r="F479" s="72"/>
      <c r="G479" s="76"/>
    </row>
    <row r="480" spans="1:8" x14ac:dyDescent="0.2">
      <c r="A480" s="75" t="s">
        <v>26</v>
      </c>
      <c r="B480" s="75" t="s">
        <v>1</v>
      </c>
      <c r="C480" s="75" t="s">
        <v>5</v>
      </c>
      <c r="D480" s="108" t="s">
        <v>11</v>
      </c>
      <c r="E480" s="105"/>
      <c r="F480" s="74" t="s">
        <v>461</v>
      </c>
      <c r="G480" s="74" t="s">
        <v>460</v>
      </c>
    </row>
    <row r="481" spans="1:7" x14ac:dyDescent="0.2">
      <c r="A481" s="71"/>
      <c r="B481" s="71"/>
      <c r="C481" s="70"/>
      <c r="D481" s="105"/>
      <c r="E481" s="105"/>
      <c r="F481" s="72"/>
      <c r="G481" s="76"/>
    </row>
    <row r="482" spans="1:7" x14ac:dyDescent="0.2">
      <c r="A482" s="71" t="s">
        <v>109</v>
      </c>
      <c r="B482" s="71" t="s">
        <v>6</v>
      </c>
      <c r="C482" s="70" t="s">
        <v>110</v>
      </c>
      <c r="D482" s="109">
        <v>8171</v>
      </c>
      <c r="E482" s="105"/>
      <c r="F482" s="69" t="b">
        <v>1</v>
      </c>
      <c r="G482" s="77" t="b">
        <v>1</v>
      </c>
    </row>
    <row r="483" spans="1:7" x14ac:dyDescent="0.2">
      <c r="A483" s="71" t="s">
        <v>111</v>
      </c>
      <c r="B483" s="71" t="s">
        <v>6</v>
      </c>
      <c r="C483" s="70" t="s">
        <v>110</v>
      </c>
      <c r="D483" s="109">
        <v>8172</v>
      </c>
      <c r="E483" s="105"/>
      <c r="F483" s="69" t="b">
        <v>1</v>
      </c>
      <c r="G483" s="77" t="b">
        <v>1</v>
      </c>
    </row>
    <row r="484" spans="1:7" x14ac:dyDescent="0.2">
      <c r="A484" s="71"/>
      <c r="B484" s="71"/>
      <c r="C484" s="70"/>
      <c r="D484" s="105"/>
      <c r="E484" s="105"/>
      <c r="F484" s="72"/>
      <c r="G484" s="76"/>
    </row>
    <row r="485" spans="1:7" x14ac:dyDescent="0.2">
      <c r="A485" s="71" t="s">
        <v>112</v>
      </c>
      <c r="B485" s="71" t="s">
        <v>9</v>
      </c>
      <c r="C485" s="70" t="s">
        <v>110</v>
      </c>
      <c r="D485" s="114">
        <v>10135</v>
      </c>
      <c r="E485" s="105"/>
      <c r="F485" s="69" t="b">
        <v>0</v>
      </c>
      <c r="G485" s="77" t="b">
        <v>1</v>
      </c>
    </row>
    <row r="486" spans="1:7" x14ac:dyDescent="0.2">
      <c r="A486" s="71" t="s">
        <v>113</v>
      </c>
      <c r="B486" s="71" t="s">
        <v>9</v>
      </c>
      <c r="C486" s="70" t="s">
        <v>110</v>
      </c>
      <c r="D486" s="114">
        <v>10136</v>
      </c>
      <c r="E486" s="105"/>
      <c r="F486" s="69" t="b">
        <v>0</v>
      </c>
      <c r="G486" s="77" t="b">
        <v>1</v>
      </c>
    </row>
    <row r="487" spans="1:7" x14ac:dyDescent="0.2">
      <c r="A487" s="71" t="s">
        <v>114</v>
      </c>
      <c r="B487" s="71" t="s">
        <v>9</v>
      </c>
      <c r="C487" s="70" t="s">
        <v>110</v>
      </c>
      <c r="D487" s="114">
        <v>10137</v>
      </c>
      <c r="E487" s="105"/>
      <c r="F487" s="69" t="b">
        <v>1</v>
      </c>
      <c r="G487" s="77" t="b">
        <v>1</v>
      </c>
    </row>
    <row r="488" spans="1:7" x14ac:dyDescent="0.2">
      <c r="A488" s="71" t="s">
        <v>115</v>
      </c>
      <c r="B488" s="71" t="s">
        <v>9</v>
      </c>
      <c r="C488" s="70" t="s">
        <v>110</v>
      </c>
      <c r="D488" s="114">
        <v>10138</v>
      </c>
      <c r="E488" s="105"/>
      <c r="F488" s="69" t="b">
        <v>0</v>
      </c>
      <c r="G488" s="77" t="b">
        <v>1</v>
      </c>
    </row>
    <row r="489" spans="1:7" x14ac:dyDescent="0.2">
      <c r="A489" s="71"/>
      <c r="B489" s="71"/>
      <c r="C489" s="70"/>
      <c r="D489" s="105"/>
      <c r="E489" s="105"/>
      <c r="F489" s="72"/>
      <c r="G489" s="76"/>
    </row>
    <row r="490" spans="1:7" x14ac:dyDescent="0.2">
      <c r="A490" s="71" t="s">
        <v>116</v>
      </c>
      <c r="B490" s="71" t="s">
        <v>10</v>
      </c>
      <c r="C490" s="70" t="s">
        <v>110</v>
      </c>
      <c r="D490" s="116">
        <v>12398</v>
      </c>
      <c r="E490" s="140"/>
      <c r="F490" s="69" t="b">
        <v>0</v>
      </c>
      <c r="G490" s="77" t="b">
        <v>1</v>
      </c>
    </row>
    <row r="491" spans="1:7" x14ac:dyDescent="0.2">
      <c r="A491" s="71"/>
      <c r="B491" s="71"/>
      <c r="C491" s="70"/>
      <c r="D491" s="105"/>
      <c r="E491" s="105"/>
      <c r="F491" s="72"/>
      <c r="G491" s="76"/>
    </row>
    <row r="492" spans="1:7" x14ac:dyDescent="0.2">
      <c r="A492" s="75" t="s">
        <v>26</v>
      </c>
      <c r="B492" s="75" t="s">
        <v>1</v>
      </c>
      <c r="C492" s="75" t="s">
        <v>5</v>
      </c>
      <c r="D492" s="108" t="s">
        <v>11</v>
      </c>
      <c r="E492" s="105"/>
      <c r="F492" s="74" t="s">
        <v>461</v>
      </c>
      <c r="G492" s="74" t="s">
        <v>460</v>
      </c>
    </row>
    <row r="493" spans="1:7" x14ac:dyDescent="0.2">
      <c r="A493" s="71"/>
      <c r="B493" s="71"/>
      <c r="C493" s="70"/>
      <c r="D493" s="105"/>
      <c r="E493" s="105"/>
      <c r="F493" s="72"/>
      <c r="G493" s="72"/>
    </row>
    <row r="494" spans="1:7" x14ac:dyDescent="0.2">
      <c r="A494" s="71" t="s">
        <v>70</v>
      </c>
      <c r="B494" s="71" t="s">
        <v>20</v>
      </c>
      <c r="C494" s="70" t="s">
        <v>71</v>
      </c>
      <c r="D494" s="111">
        <v>855</v>
      </c>
      <c r="E494" s="105"/>
      <c r="F494" s="69" t="b">
        <v>1</v>
      </c>
      <c r="G494" s="69" t="b">
        <v>1</v>
      </c>
    </row>
    <row r="495" spans="1:7" x14ac:dyDescent="0.2">
      <c r="A495" s="71" t="s">
        <v>72</v>
      </c>
      <c r="B495" s="71" t="s">
        <v>20</v>
      </c>
      <c r="C495" s="70" t="s">
        <v>71</v>
      </c>
      <c r="D495" s="111">
        <v>856</v>
      </c>
      <c r="E495" s="105"/>
      <c r="F495" s="69" t="b">
        <v>1</v>
      </c>
      <c r="G495" s="69" t="b">
        <v>1</v>
      </c>
    </row>
    <row r="496" spans="1:7" x14ac:dyDescent="0.2">
      <c r="A496" s="71" t="s">
        <v>73</v>
      </c>
      <c r="B496" s="71" t="s">
        <v>20</v>
      </c>
      <c r="C496" s="70" t="s">
        <v>71</v>
      </c>
      <c r="D496" s="111">
        <v>857</v>
      </c>
      <c r="E496" s="105"/>
      <c r="F496" s="69" t="b">
        <v>0</v>
      </c>
      <c r="G496" s="69" t="b">
        <v>1</v>
      </c>
    </row>
    <row r="497" spans="1:7" x14ac:dyDescent="0.2">
      <c r="A497" s="71"/>
      <c r="B497" s="71"/>
      <c r="C497" s="70"/>
      <c r="D497" s="105"/>
      <c r="E497" s="105"/>
      <c r="F497" s="72"/>
      <c r="G497" s="72"/>
    </row>
    <row r="498" spans="1:7" x14ac:dyDescent="0.2">
      <c r="A498" s="71" t="s">
        <v>74</v>
      </c>
      <c r="B498" s="71" t="s">
        <v>6</v>
      </c>
      <c r="C498" s="70" t="s">
        <v>71</v>
      </c>
      <c r="D498" s="109">
        <v>8173</v>
      </c>
      <c r="E498" s="105"/>
      <c r="F498" s="69" t="b">
        <v>0</v>
      </c>
      <c r="G498" s="69" t="b">
        <v>0</v>
      </c>
    </row>
    <row r="499" spans="1:7" x14ac:dyDescent="0.2">
      <c r="A499" s="71" t="s">
        <v>75</v>
      </c>
      <c r="B499" s="71" t="s">
        <v>6</v>
      </c>
      <c r="C499" s="70" t="s">
        <v>71</v>
      </c>
      <c r="D499" s="109">
        <v>8174</v>
      </c>
      <c r="E499" s="105"/>
      <c r="F499" s="69" t="b">
        <v>0</v>
      </c>
      <c r="G499" s="69" t="b">
        <v>0</v>
      </c>
    </row>
    <row r="500" spans="1:7" x14ac:dyDescent="0.2">
      <c r="A500" s="71"/>
      <c r="B500" s="71"/>
      <c r="C500" s="70"/>
      <c r="D500" s="105"/>
      <c r="E500" s="105"/>
      <c r="F500" s="72"/>
      <c r="G500" s="72"/>
    </row>
    <row r="501" spans="1:7" x14ac:dyDescent="0.2">
      <c r="A501" s="71" t="s">
        <v>76</v>
      </c>
      <c r="B501" s="71" t="s">
        <v>21</v>
      </c>
      <c r="C501" s="70" t="s">
        <v>71</v>
      </c>
      <c r="D501" s="113">
        <v>921</v>
      </c>
      <c r="E501" s="105"/>
      <c r="F501" s="69" t="b">
        <v>1</v>
      </c>
      <c r="G501" s="69" t="b">
        <v>1</v>
      </c>
    </row>
    <row r="502" spans="1:7" x14ac:dyDescent="0.2">
      <c r="A502" s="71" t="s">
        <v>77</v>
      </c>
      <c r="B502" s="71" t="s">
        <v>21</v>
      </c>
      <c r="C502" s="70" t="s">
        <v>71</v>
      </c>
      <c r="D502" s="113">
        <v>922</v>
      </c>
      <c r="E502" s="105"/>
      <c r="F502" s="69" t="b">
        <v>1</v>
      </c>
      <c r="G502" s="69" t="b">
        <v>1</v>
      </c>
    </row>
    <row r="503" spans="1:7" x14ac:dyDescent="0.2">
      <c r="A503" s="71"/>
      <c r="B503" s="71"/>
      <c r="C503" s="70"/>
      <c r="D503" s="105"/>
      <c r="E503" s="105"/>
      <c r="F503" s="72"/>
      <c r="G503" s="72"/>
    </row>
    <row r="504" spans="1:7" x14ac:dyDescent="0.2">
      <c r="A504" s="71" t="s">
        <v>78</v>
      </c>
      <c r="B504" s="71" t="s">
        <v>8</v>
      </c>
      <c r="C504" s="70" t="s">
        <v>71</v>
      </c>
      <c r="D504" s="112">
        <v>9067</v>
      </c>
      <c r="E504" s="105"/>
      <c r="F504" s="69" t="b">
        <v>1</v>
      </c>
      <c r="G504" s="69" t="b">
        <v>1</v>
      </c>
    </row>
    <row r="505" spans="1:7" x14ac:dyDescent="0.2">
      <c r="A505" s="71" t="s">
        <v>79</v>
      </c>
      <c r="B505" s="71" t="s">
        <v>8</v>
      </c>
      <c r="C505" s="70" t="s">
        <v>71</v>
      </c>
      <c r="D505" s="112">
        <v>9068</v>
      </c>
      <c r="E505" s="105"/>
      <c r="F505" s="69" t="b">
        <v>1</v>
      </c>
      <c r="G505" s="69" t="b">
        <v>1</v>
      </c>
    </row>
    <row r="506" spans="1:7" x14ac:dyDescent="0.2">
      <c r="A506" s="71" t="s">
        <v>80</v>
      </c>
      <c r="B506" s="71" t="s">
        <v>8</v>
      </c>
      <c r="C506" s="70" t="s">
        <v>71</v>
      </c>
      <c r="D506" s="112">
        <v>9069</v>
      </c>
      <c r="E506" s="105"/>
      <c r="F506" s="69" t="b">
        <v>1</v>
      </c>
      <c r="G506" s="69" t="b">
        <v>1</v>
      </c>
    </row>
    <row r="507" spans="1:7" x14ac:dyDescent="0.2">
      <c r="A507" s="71" t="s">
        <v>462</v>
      </c>
      <c r="B507" s="71" t="s">
        <v>8</v>
      </c>
      <c r="C507" s="70" t="s">
        <v>71</v>
      </c>
      <c r="D507" s="112">
        <v>9070</v>
      </c>
      <c r="E507" s="105"/>
      <c r="F507" s="69" t="b">
        <v>0</v>
      </c>
      <c r="G507" s="69" t="b">
        <v>1</v>
      </c>
    </row>
    <row r="508" spans="1:7" x14ac:dyDescent="0.2">
      <c r="A508" s="71" t="s">
        <v>81</v>
      </c>
      <c r="B508" s="71" t="s">
        <v>8</v>
      </c>
      <c r="C508" s="70" t="s">
        <v>71</v>
      </c>
      <c r="D508" s="112">
        <v>9071</v>
      </c>
      <c r="E508" s="105"/>
      <c r="F508" s="69" t="b">
        <v>1</v>
      </c>
      <c r="G508" s="69" t="b">
        <v>1</v>
      </c>
    </row>
    <row r="509" spans="1:7" x14ac:dyDescent="0.2">
      <c r="A509" s="71" t="s">
        <v>82</v>
      </c>
      <c r="B509" s="71" t="s">
        <v>8</v>
      </c>
      <c r="C509" s="70" t="s">
        <v>71</v>
      </c>
      <c r="D509" s="112">
        <v>9072</v>
      </c>
      <c r="E509" s="105"/>
      <c r="F509" s="69" t="b">
        <v>1</v>
      </c>
      <c r="G509" s="69" t="b">
        <v>1</v>
      </c>
    </row>
    <row r="510" spans="1:7" x14ac:dyDescent="0.2">
      <c r="A510" s="71" t="s">
        <v>83</v>
      </c>
      <c r="B510" s="71" t="s">
        <v>8</v>
      </c>
      <c r="C510" s="70" t="s">
        <v>71</v>
      </c>
      <c r="D510" s="112">
        <v>9073</v>
      </c>
      <c r="E510" s="105"/>
      <c r="F510" s="69" t="b">
        <v>1</v>
      </c>
      <c r="G510" s="69" t="b">
        <v>1</v>
      </c>
    </row>
    <row r="511" spans="1:7" x14ac:dyDescent="0.2">
      <c r="A511" s="71" t="s">
        <v>84</v>
      </c>
      <c r="B511" s="71" t="s">
        <v>8</v>
      </c>
      <c r="C511" s="70" t="s">
        <v>71</v>
      </c>
      <c r="D511" s="112">
        <v>9074</v>
      </c>
      <c r="E511" s="105"/>
      <c r="F511" s="69" t="b">
        <v>0</v>
      </c>
      <c r="G511" s="69" t="b">
        <v>1</v>
      </c>
    </row>
    <row r="512" spans="1:7" x14ac:dyDescent="0.2">
      <c r="A512" s="71" t="s">
        <v>85</v>
      </c>
      <c r="B512" s="71" t="s">
        <v>8</v>
      </c>
      <c r="C512" s="70" t="s">
        <v>71</v>
      </c>
      <c r="D512" s="112">
        <v>9075</v>
      </c>
      <c r="E512" s="105"/>
      <c r="F512" s="69" t="b">
        <v>0</v>
      </c>
      <c r="G512" s="69" t="b">
        <v>1</v>
      </c>
    </row>
    <row r="513" spans="1:7" x14ac:dyDescent="0.2">
      <c r="A513" s="71" t="s">
        <v>86</v>
      </c>
      <c r="B513" s="71" t="s">
        <v>8</v>
      </c>
      <c r="C513" s="70" t="s">
        <v>71</v>
      </c>
      <c r="D513" s="112">
        <v>9076</v>
      </c>
      <c r="E513" s="105"/>
      <c r="F513" s="69" t="b">
        <v>1</v>
      </c>
      <c r="G513" s="69" t="b">
        <v>1</v>
      </c>
    </row>
    <row r="514" spans="1:7" x14ac:dyDescent="0.2">
      <c r="A514" s="71" t="s">
        <v>87</v>
      </c>
      <c r="B514" s="71" t="s">
        <v>8</v>
      </c>
      <c r="C514" s="70" t="s">
        <v>71</v>
      </c>
      <c r="D514" s="112">
        <v>9077</v>
      </c>
      <c r="E514" s="105"/>
      <c r="F514" s="69" t="b">
        <v>1</v>
      </c>
      <c r="G514" s="69" t="b">
        <v>1</v>
      </c>
    </row>
    <row r="515" spans="1:7" x14ac:dyDescent="0.2">
      <c r="A515" s="71"/>
      <c r="B515" s="71"/>
      <c r="C515" s="70"/>
      <c r="D515" s="105"/>
      <c r="E515" s="105"/>
      <c r="F515" s="72"/>
      <c r="G515" s="72"/>
    </row>
    <row r="516" spans="1:7" x14ac:dyDescent="0.2">
      <c r="A516" s="71" t="s">
        <v>88</v>
      </c>
      <c r="B516" s="71" t="s">
        <v>9</v>
      </c>
      <c r="C516" s="70" t="s">
        <v>71</v>
      </c>
      <c r="D516" s="114">
        <v>10139</v>
      </c>
      <c r="E516" s="105"/>
      <c r="F516" s="69" t="b">
        <v>1</v>
      </c>
      <c r="G516" s="69" t="b">
        <v>1</v>
      </c>
    </row>
    <row r="517" spans="1:7" x14ac:dyDescent="0.2">
      <c r="A517" s="71" t="s">
        <v>89</v>
      </c>
      <c r="B517" s="71" t="s">
        <v>9</v>
      </c>
      <c r="C517" s="70" t="s">
        <v>71</v>
      </c>
      <c r="D517" s="114">
        <v>10140</v>
      </c>
      <c r="E517" s="105"/>
      <c r="F517" s="69" t="b">
        <v>0</v>
      </c>
      <c r="G517" s="69" t="b">
        <v>0</v>
      </c>
    </row>
    <row r="518" spans="1:7" x14ac:dyDescent="0.2">
      <c r="A518" s="71" t="s">
        <v>90</v>
      </c>
      <c r="B518" s="71" t="s">
        <v>9</v>
      </c>
      <c r="C518" s="70" t="s">
        <v>71</v>
      </c>
      <c r="D518" s="114">
        <v>10141</v>
      </c>
      <c r="E518" s="105"/>
      <c r="F518" s="69" t="b">
        <v>0</v>
      </c>
      <c r="G518" s="69" t="b">
        <v>1</v>
      </c>
    </row>
    <row r="519" spans="1:7" x14ac:dyDescent="0.2">
      <c r="A519" s="71" t="s">
        <v>91</v>
      </c>
      <c r="B519" s="71" t="s">
        <v>9</v>
      </c>
      <c r="C519" s="70" t="s">
        <v>71</v>
      </c>
      <c r="D519" s="114">
        <v>10142</v>
      </c>
      <c r="E519" s="105"/>
      <c r="F519" s="69" t="b">
        <v>0</v>
      </c>
      <c r="G519" s="69" t="b">
        <v>1</v>
      </c>
    </row>
    <row r="520" spans="1:7" x14ac:dyDescent="0.2">
      <c r="A520" s="71" t="s">
        <v>92</v>
      </c>
      <c r="B520" s="71" t="s">
        <v>9</v>
      </c>
      <c r="C520" s="70" t="s">
        <v>71</v>
      </c>
      <c r="D520" s="114">
        <v>10143</v>
      </c>
      <c r="E520" s="105"/>
      <c r="F520" s="69" t="b">
        <v>1</v>
      </c>
      <c r="G520" s="69" t="b">
        <v>1</v>
      </c>
    </row>
    <row r="521" spans="1:7" x14ac:dyDescent="0.2">
      <c r="A521" s="71" t="s">
        <v>93</v>
      </c>
      <c r="B521" s="71" t="s">
        <v>9</v>
      </c>
      <c r="C521" s="70" t="s">
        <v>71</v>
      </c>
      <c r="D521" s="114">
        <v>10144</v>
      </c>
      <c r="E521" s="105"/>
      <c r="F521" s="69" t="b">
        <v>1</v>
      </c>
      <c r="G521" s="69" t="b">
        <v>1</v>
      </c>
    </row>
    <row r="522" spans="1:7" x14ac:dyDescent="0.2">
      <c r="A522" s="71"/>
      <c r="B522" s="71"/>
      <c r="C522" s="70"/>
      <c r="D522" s="105"/>
      <c r="E522" s="105"/>
      <c r="F522" s="72"/>
      <c r="G522" s="72"/>
    </row>
    <row r="523" spans="1:7" x14ac:dyDescent="0.2">
      <c r="A523" s="71" t="s">
        <v>94</v>
      </c>
      <c r="B523" s="71" t="s">
        <v>22</v>
      </c>
      <c r="C523" s="70" t="s">
        <v>71</v>
      </c>
      <c r="D523" s="108">
        <v>1019</v>
      </c>
      <c r="E523" s="105"/>
      <c r="F523" s="69" t="b">
        <v>0</v>
      </c>
      <c r="G523" s="69" t="b">
        <v>0</v>
      </c>
    </row>
    <row r="524" spans="1:7" x14ac:dyDescent="0.2">
      <c r="A524" s="71" t="s">
        <v>95</v>
      </c>
      <c r="B524" s="71" t="s">
        <v>22</v>
      </c>
      <c r="C524" s="70" t="s">
        <v>71</v>
      </c>
      <c r="D524" s="108">
        <v>1020</v>
      </c>
      <c r="E524" s="105"/>
      <c r="F524" s="69" t="b">
        <v>0</v>
      </c>
      <c r="G524" s="69" t="b">
        <v>0</v>
      </c>
    </row>
    <row r="525" spans="1:7" x14ac:dyDescent="0.2">
      <c r="A525" s="71" t="s">
        <v>96</v>
      </c>
      <c r="B525" s="71" t="s">
        <v>22</v>
      </c>
      <c r="C525" s="70" t="s">
        <v>71</v>
      </c>
      <c r="D525" s="108">
        <v>1021</v>
      </c>
      <c r="E525" s="105"/>
      <c r="F525" s="69" t="b">
        <v>1</v>
      </c>
      <c r="G525" s="69" t="b">
        <v>1</v>
      </c>
    </row>
    <row r="526" spans="1:7" x14ac:dyDescent="0.2">
      <c r="A526" s="71" t="s">
        <v>97</v>
      </c>
      <c r="B526" s="71" t="s">
        <v>22</v>
      </c>
      <c r="C526" s="70" t="s">
        <v>71</v>
      </c>
      <c r="D526" s="108">
        <v>1022</v>
      </c>
      <c r="E526" s="105"/>
      <c r="F526" s="69" t="b">
        <v>1</v>
      </c>
      <c r="G526" s="69" t="b">
        <v>0</v>
      </c>
    </row>
    <row r="527" spans="1:7" x14ac:dyDescent="0.2">
      <c r="A527" s="71" t="s">
        <v>98</v>
      </c>
      <c r="B527" s="71" t="s">
        <v>22</v>
      </c>
      <c r="C527" s="70" t="s">
        <v>71</v>
      </c>
      <c r="D527" s="108">
        <v>1023</v>
      </c>
      <c r="E527" s="105"/>
      <c r="F527" s="69" t="b">
        <v>1</v>
      </c>
      <c r="G527" s="69" t="b">
        <v>1</v>
      </c>
    </row>
    <row r="528" spans="1:7" x14ac:dyDescent="0.2">
      <c r="A528" s="71"/>
      <c r="B528" s="71"/>
      <c r="C528" s="70"/>
      <c r="D528" s="105"/>
      <c r="E528" s="105"/>
      <c r="F528" s="72"/>
      <c r="G528" s="72"/>
    </row>
    <row r="529" spans="1:7" x14ac:dyDescent="0.2">
      <c r="A529" s="71" t="s">
        <v>99</v>
      </c>
      <c r="B529" s="71" t="s">
        <v>23</v>
      </c>
      <c r="C529" s="70" t="s">
        <v>71</v>
      </c>
      <c r="D529" s="118">
        <v>1226</v>
      </c>
      <c r="E529" s="105"/>
      <c r="F529" s="69" t="b">
        <v>0</v>
      </c>
      <c r="G529" s="69" t="b">
        <v>0</v>
      </c>
    </row>
    <row r="530" spans="1:7" x14ac:dyDescent="0.2">
      <c r="A530" s="71" t="s">
        <v>100</v>
      </c>
      <c r="B530" s="71" t="s">
        <v>23</v>
      </c>
      <c r="C530" s="70" t="s">
        <v>71</v>
      </c>
      <c r="D530" s="118">
        <v>1227</v>
      </c>
      <c r="E530" s="105"/>
      <c r="F530" s="69" t="b">
        <v>0</v>
      </c>
      <c r="G530" s="69" t="b">
        <v>0</v>
      </c>
    </row>
    <row r="531" spans="1:7" x14ac:dyDescent="0.2">
      <c r="A531" s="71" t="s">
        <v>101</v>
      </c>
      <c r="B531" s="71" t="s">
        <v>23</v>
      </c>
      <c r="C531" s="70" t="s">
        <v>71</v>
      </c>
      <c r="D531" s="118">
        <v>1228</v>
      </c>
      <c r="E531" s="105"/>
      <c r="F531" s="69" t="b">
        <v>0</v>
      </c>
      <c r="G531" s="69" t="b">
        <v>0</v>
      </c>
    </row>
    <row r="533" spans="1:7" x14ac:dyDescent="0.2">
      <c r="A533" s="71" t="s">
        <v>102</v>
      </c>
      <c r="B533" s="71" t="s">
        <v>10</v>
      </c>
      <c r="C533" s="70" t="s">
        <v>71</v>
      </c>
      <c r="D533" s="116">
        <v>12399</v>
      </c>
      <c r="E533" s="140"/>
      <c r="F533" s="69" t="b">
        <v>1</v>
      </c>
      <c r="G533" s="69" t="b">
        <v>1</v>
      </c>
    </row>
    <row r="534" spans="1:7" x14ac:dyDescent="0.2">
      <c r="A534" s="71" t="s">
        <v>103</v>
      </c>
      <c r="B534" s="71" t="s">
        <v>10</v>
      </c>
      <c r="C534" s="70" t="s">
        <v>71</v>
      </c>
      <c r="D534" s="116">
        <v>12000</v>
      </c>
      <c r="E534" s="140"/>
      <c r="F534" s="69" t="b">
        <v>0</v>
      </c>
      <c r="G534" s="69" t="b">
        <v>1</v>
      </c>
    </row>
    <row r="535" spans="1:7" x14ac:dyDescent="0.2">
      <c r="A535" s="71" t="s">
        <v>104</v>
      </c>
      <c r="B535" s="71" t="s">
        <v>10</v>
      </c>
      <c r="C535" s="70" t="s">
        <v>71</v>
      </c>
      <c r="D535" s="116">
        <v>12001</v>
      </c>
      <c r="E535" s="140"/>
      <c r="F535" s="69" t="b">
        <v>0</v>
      </c>
      <c r="G535" s="69" t="b">
        <v>0</v>
      </c>
    </row>
    <row r="536" spans="1:7" x14ac:dyDescent="0.2">
      <c r="A536" s="71" t="s">
        <v>105</v>
      </c>
      <c r="B536" s="71" t="s">
        <v>10</v>
      </c>
      <c r="C536" s="70" t="s">
        <v>71</v>
      </c>
      <c r="D536" s="116">
        <v>12002</v>
      </c>
      <c r="E536" s="140"/>
      <c r="F536" s="69" t="b">
        <v>1</v>
      </c>
      <c r="G536" s="69" t="b">
        <v>0</v>
      </c>
    </row>
    <row r="537" spans="1:7" x14ac:dyDescent="0.2">
      <c r="A537" s="71" t="s">
        <v>106</v>
      </c>
      <c r="B537" s="71" t="s">
        <v>10</v>
      </c>
      <c r="C537" s="70" t="s">
        <v>71</v>
      </c>
      <c r="D537" s="116">
        <v>12003</v>
      </c>
      <c r="E537" s="140"/>
      <c r="F537" s="69" t="b">
        <v>1</v>
      </c>
      <c r="G537" s="69" t="b">
        <v>1</v>
      </c>
    </row>
    <row r="538" spans="1:7" x14ac:dyDescent="0.2">
      <c r="A538" s="71" t="s">
        <v>107</v>
      </c>
      <c r="B538" s="71" t="s">
        <v>10</v>
      </c>
      <c r="C538" s="70" t="s">
        <v>71</v>
      </c>
      <c r="D538" s="116">
        <v>12004</v>
      </c>
      <c r="E538" s="140"/>
      <c r="F538" s="69" t="b">
        <v>0</v>
      </c>
      <c r="G538" s="69" t="b">
        <v>1</v>
      </c>
    </row>
    <row r="539" spans="1:7" x14ac:dyDescent="0.2">
      <c r="A539" s="71" t="s">
        <v>108</v>
      </c>
      <c r="B539" s="71" t="s">
        <v>10</v>
      </c>
      <c r="C539" s="70" t="s">
        <v>71</v>
      </c>
      <c r="D539" s="116">
        <v>12005</v>
      </c>
      <c r="E539" s="140"/>
      <c r="F539" s="69" t="b">
        <v>0</v>
      </c>
      <c r="G539" s="69" t="b">
        <v>0</v>
      </c>
    </row>
    <row r="540" spans="1:7" x14ac:dyDescent="0.2">
      <c r="A540" s="71"/>
      <c r="B540" s="71"/>
      <c r="C540" s="70"/>
      <c r="D540" s="105"/>
      <c r="E540" s="105"/>
      <c r="F540" s="72"/>
      <c r="G540" s="72"/>
    </row>
    <row r="541" spans="1:7" x14ac:dyDescent="0.2">
      <c r="A541" s="75" t="s">
        <v>26</v>
      </c>
      <c r="B541" s="75" t="s">
        <v>1</v>
      </c>
      <c r="C541" s="75" t="s">
        <v>5</v>
      </c>
      <c r="D541" s="108" t="s">
        <v>11</v>
      </c>
      <c r="E541" s="105"/>
      <c r="F541" s="74" t="s">
        <v>461</v>
      </c>
      <c r="G541" s="74" t="s">
        <v>460</v>
      </c>
    </row>
    <row r="542" spans="1:7" x14ac:dyDescent="0.2">
      <c r="A542" s="71"/>
      <c r="B542" s="71"/>
      <c r="C542" s="70"/>
      <c r="D542" s="105"/>
      <c r="E542" s="105"/>
      <c r="F542" s="72"/>
      <c r="G542" s="72"/>
    </row>
    <row r="543" spans="1:7" x14ac:dyDescent="0.2">
      <c r="A543" s="71" t="s">
        <v>59</v>
      </c>
      <c r="B543" s="71" t="s">
        <v>6</v>
      </c>
      <c r="C543" s="70" t="s">
        <v>60</v>
      </c>
      <c r="D543" s="109">
        <v>8175</v>
      </c>
      <c r="E543" s="105"/>
      <c r="F543" s="69" t="b">
        <v>1</v>
      </c>
      <c r="G543" s="69" t="b">
        <v>1</v>
      </c>
    </row>
    <row r="544" spans="1:7" x14ac:dyDescent="0.2">
      <c r="A544" s="71" t="s">
        <v>61</v>
      </c>
      <c r="B544" s="71" t="s">
        <v>6</v>
      </c>
      <c r="C544" s="70" t="s">
        <v>60</v>
      </c>
      <c r="D544" s="109">
        <v>8176</v>
      </c>
      <c r="E544" s="105"/>
      <c r="F544" s="69" t="b">
        <v>0</v>
      </c>
      <c r="G544" s="69" t="b">
        <v>1</v>
      </c>
    </row>
    <row r="545" spans="1:7" x14ac:dyDescent="0.2">
      <c r="A545" s="71"/>
      <c r="B545" s="71"/>
      <c r="C545" s="70"/>
      <c r="D545" s="103"/>
      <c r="E545" s="103"/>
      <c r="F545" s="72"/>
      <c r="G545" s="72"/>
    </row>
    <row r="546" spans="1:7" x14ac:dyDescent="0.2">
      <c r="A546" s="71" t="s">
        <v>62</v>
      </c>
      <c r="B546" s="71" t="s">
        <v>21</v>
      </c>
      <c r="C546" s="70" t="s">
        <v>60</v>
      </c>
      <c r="D546" s="113">
        <v>923</v>
      </c>
      <c r="E546" s="105"/>
      <c r="F546" s="69" t="b">
        <v>1</v>
      </c>
      <c r="G546" s="69" t="b">
        <v>1</v>
      </c>
    </row>
    <row r="547" spans="1:7" x14ac:dyDescent="0.2">
      <c r="A547" s="71" t="s">
        <v>63</v>
      </c>
      <c r="B547" s="71" t="s">
        <v>21</v>
      </c>
      <c r="C547" s="70" t="s">
        <v>60</v>
      </c>
      <c r="D547" s="113">
        <v>924</v>
      </c>
      <c r="E547" s="105"/>
      <c r="F547" s="69" t="b">
        <v>1</v>
      </c>
      <c r="G547" s="69" t="b">
        <v>1</v>
      </c>
    </row>
    <row r="548" spans="1:7" x14ac:dyDescent="0.2">
      <c r="A548" s="102" t="s">
        <v>488</v>
      </c>
      <c r="B548" s="102" t="s">
        <v>21</v>
      </c>
      <c r="C548" s="103" t="s">
        <v>60</v>
      </c>
      <c r="D548" s="113">
        <v>9391</v>
      </c>
      <c r="E548" s="105"/>
      <c r="F548" s="69" t="b">
        <v>0</v>
      </c>
      <c r="G548" s="69" t="b">
        <v>1</v>
      </c>
    </row>
    <row r="549" spans="1:7" x14ac:dyDescent="0.2">
      <c r="A549" s="71"/>
      <c r="B549" s="71"/>
      <c r="C549" s="70"/>
      <c r="D549" s="103"/>
      <c r="E549" s="103"/>
      <c r="F549" s="72"/>
      <c r="G549" s="72"/>
    </row>
    <row r="550" spans="1:7" x14ac:dyDescent="0.2">
      <c r="A550" s="71" t="s">
        <v>64</v>
      </c>
      <c r="B550" s="71" t="s">
        <v>9</v>
      </c>
      <c r="C550" s="70" t="s">
        <v>60</v>
      </c>
      <c r="D550" s="114">
        <v>10145</v>
      </c>
      <c r="E550" s="105"/>
      <c r="F550" s="69" t="b">
        <v>1</v>
      </c>
      <c r="G550" s="69" t="b">
        <v>1</v>
      </c>
    </row>
    <row r="551" spans="1:7" x14ac:dyDescent="0.2">
      <c r="A551" s="71" t="s">
        <v>65</v>
      </c>
      <c r="B551" s="71" t="s">
        <v>9</v>
      </c>
      <c r="C551" s="70" t="s">
        <v>60</v>
      </c>
      <c r="D551" s="114">
        <v>10146</v>
      </c>
      <c r="E551" s="105"/>
      <c r="F551" s="69" t="b">
        <v>0</v>
      </c>
      <c r="G551" s="69" t="b">
        <v>0</v>
      </c>
    </row>
    <row r="552" spans="1:7" x14ac:dyDescent="0.2">
      <c r="A552" s="71"/>
      <c r="B552" s="71"/>
      <c r="C552" s="70"/>
      <c r="D552" s="103"/>
      <c r="E552" s="103"/>
      <c r="F552" s="72"/>
      <c r="G552" s="72"/>
    </row>
    <row r="553" spans="1:7" x14ac:dyDescent="0.2">
      <c r="A553" s="71" t="s">
        <v>66</v>
      </c>
      <c r="B553" s="71" t="s">
        <v>22</v>
      </c>
      <c r="C553" s="70" t="s">
        <v>60</v>
      </c>
      <c r="D553" s="108">
        <v>1024</v>
      </c>
      <c r="E553" s="105"/>
      <c r="F553" s="69" t="b">
        <v>1</v>
      </c>
      <c r="G553" s="69" t="b">
        <v>1</v>
      </c>
    </row>
    <row r="554" spans="1:7" x14ac:dyDescent="0.2">
      <c r="A554" s="71" t="s">
        <v>67</v>
      </c>
      <c r="B554" s="71" t="s">
        <v>22</v>
      </c>
      <c r="C554" s="70" t="s">
        <v>60</v>
      </c>
      <c r="D554" s="108">
        <v>1025</v>
      </c>
      <c r="E554" s="105"/>
      <c r="F554" s="69" t="b">
        <v>0</v>
      </c>
      <c r="G554" s="69" t="b">
        <v>1</v>
      </c>
    </row>
    <row r="555" spans="1:7" x14ac:dyDescent="0.2">
      <c r="A555" s="71" t="s">
        <v>68</v>
      </c>
      <c r="B555" s="71" t="s">
        <v>22</v>
      </c>
      <c r="C555" s="70" t="s">
        <v>60</v>
      </c>
      <c r="D555" s="108">
        <v>1026</v>
      </c>
      <c r="E555" s="105"/>
      <c r="F555" s="69" t="b">
        <v>0</v>
      </c>
      <c r="G555" s="69" t="b">
        <v>1</v>
      </c>
    </row>
    <row r="556" spans="1:7" x14ac:dyDescent="0.2">
      <c r="A556" s="71"/>
      <c r="B556" s="71"/>
      <c r="C556" s="70"/>
      <c r="D556" s="103"/>
      <c r="E556" s="103"/>
      <c r="F556" s="72"/>
      <c r="G556" s="72"/>
    </row>
    <row r="557" spans="1:7" x14ac:dyDescent="0.2">
      <c r="A557" s="71" t="s">
        <v>69</v>
      </c>
      <c r="B557" s="71" t="s">
        <v>23</v>
      </c>
      <c r="C557" s="70" t="s">
        <v>60</v>
      </c>
      <c r="D557" s="118">
        <v>1229</v>
      </c>
      <c r="E557" s="105"/>
      <c r="F557" s="69" t="b">
        <v>0</v>
      </c>
      <c r="G557" s="69" t="b">
        <v>0</v>
      </c>
    </row>
    <row r="558" spans="1:7" x14ac:dyDescent="0.2">
      <c r="A558" s="73"/>
      <c r="B558" s="73"/>
      <c r="C558" s="70"/>
      <c r="D558" s="105"/>
      <c r="E558" s="105"/>
      <c r="F558" s="72"/>
      <c r="G558" s="72"/>
    </row>
    <row r="559" spans="1:7" x14ac:dyDescent="0.2">
      <c r="A559" s="71" t="s">
        <v>459</v>
      </c>
      <c r="B559" s="71" t="s">
        <v>10</v>
      </c>
      <c r="C559" s="70" t="s">
        <v>60</v>
      </c>
      <c r="D559" s="125">
        <v>12007</v>
      </c>
      <c r="E559" s="144"/>
      <c r="F559" s="69" t="b">
        <v>0</v>
      </c>
      <c r="G559" s="69" t="b">
        <v>0</v>
      </c>
    </row>
    <row r="560" spans="1:7" x14ac:dyDescent="0.2">
      <c r="A560" s="71" t="s">
        <v>458</v>
      </c>
      <c r="B560" s="71" t="s">
        <v>10</v>
      </c>
      <c r="C560" s="70" t="s">
        <v>60</v>
      </c>
      <c r="D560" s="125">
        <v>12008</v>
      </c>
      <c r="E560" s="144"/>
      <c r="F560" s="69" t="b">
        <v>0</v>
      </c>
      <c r="G560" s="69" t="b">
        <v>1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37" workbookViewId="0">
      <selection activeCell="A63" sqref="A63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12</v>
      </c>
      <c r="B1" s="1" t="s">
        <v>13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7</v>
      </c>
      <c r="B61" s="4">
        <v>1</v>
      </c>
    </row>
    <row r="62" spans="1:2" ht="19.95" customHeight="1" x14ac:dyDescent="0.3">
      <c r="A62" s="5" t="s">
        <v>495</v>
      </c>
      <c r="B62" s="4">
        <v>0</v>
      </c>
    </row>
    <row r="63" spans="1:2" ht="19.95" customHeight="1" x14ac:dyDescent="0.3">
      <c r="A63" s="5" t="s">
        <v>14</v>
      </c>
      <c r="B6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5" workbookViewId="0">
      <selection activeCell="B103" sqref="B10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24</v>
      </c>
      <c r="G1" s="3" t="s">
        <v>1</v>
      </c>
      <c r="H1" s="3" t="s">
        <v>5</v>
      </c>
      <c r="I1" s="3" t="s">
        <v>24</v>
      </c>
    </row>
    <row r="2" spans="1:9" x14ac:dyDescent="0.3">
      <c r="A2" t="str" cm="1">
        <f t="array" ref="A2:B113">_xlfn.UNIQUE(_xlfn._xlws.FILTER('Individual Results'!$B$2:$C$391,'Individual Results'!$B$2:$B$391&lt;&gt;""))</f>
        <v>Bant Boys</v>
      </c>
      <c r="B2" t="str">
        <v>Pemberton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Pemberton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Pemberton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STA</v>
      </c>
      <c r="C3" t="str">
        <f t="shared" si="0"/>
        <v>Bant Boys</v>
      </c>
      <c r="D3" t="str">
        <f t="shared" ref="D3:D66" si="1">C3 &amp; " | " &amp; B3</f>
        <v>Bant Boys | STA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STA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Argyle</v>
      </c>
      <c r="C4" t="str">
        <f t="shared" si="0"/>
        <v>Bant Boys</v>
      </c>
      <c r="D4" t="str">
        <f t="shared" si="1"/>
        <v>Bant Boys | Argyle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Argyle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Handsworth</v>
      </c>
      <c r="C5" t="str">
        <f t="shared" si="0"/>
        <v>Bant Boys</v>
      </c>
      <c r="D5" t="str">
        <f t="shared" si="1"/>
        <v>Bant Boys | Handsworth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Handsworth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Elphinstone</v>
      </c>
      <c r="C7" t="str">
        <f t="shared" si="0"/>
        <v>Bant Boys</v>
      </c>
      <c r="D7" t="str">
        <f t="shared" si="1"/>
        <v>Bant Boys | Elphinstone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Elphinstone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>Collingwood</v>
      </c>
      <c r="C8" t="str">
        <f t="shared" si="0"/>
        <v>Bant Boys</v>
      </c>
      <c r="D8" t="str">
        <f t="shared" si="1"/>
        <v>Bant Boys | Collingwood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>Collingwood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 xml:space="preserve">Don Ross </v>
      </c>
      <c r="C9" t="str">
        <f t="shared" si="0"/>
        <v>Bant Boys</v>
      </c>
      <c r="D9" t="str">
        <f t="shared" si="1"/>
        <v xml:space="preserve">Bant Boys | Don Ross 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 xml:space="preserve">Don Ross 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Seycove</v>
      </c>
      <c r="C10" t="str">
        <f t="shared" si="0"/>
        <v>Bant Boys</v>
      </c>
      <c r="D10" t="str">
        <f t="shared" si="1"/>
        <v>Bant Boys | Seycove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Seycove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Sutherland</v>
      </c>
      <c r="C11" t="str">
        <f t="shared" si="0"/>
        <v>Bant Boys</v>
      </c>
      <c r="D11" t="str">
        <f t="shared" si="1"/>
        <v>Bant Boys | Sutherland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Sutherland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Whistler</v>
      </c>
      <c r="C12" t="str">
        <f t="shared" si="0"/>
        <v>Bant Boys</v>
      </c>
      <c r="D12" t="str">
        <f t="shared" si="1"/>
        <v>Bant Boys | Whistler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Whistler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Mulgrave</v>
      </c>
      <c r="C13" t="str">
        <f t="shared" si="0"/>
        <v>Bant Boys</v>
      </c>
      <c r="D13" t="str">
        <f t="shared" si="1"/>
        <v>Bant Boys | Mulgrave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Mulgrave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St. Georges</v>
      </c>
      <c r="C14" t="str">
        <f t="shared" si="0"/>
        <v>Bant Boys</v>
      </c>
      <c r="D14" t="str">
        <f t="shared" si="1"/>
        <v>Bant Boys | St. Georges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St. Georges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West Van</v>
      </c>
      <c r="C15" t="str">
        <f t="shared" si="0"/>
        <v>Bant Boys</v>
      </c>
      <c r="D15" t="str">
        <f t="shared" si="1"/>
        <v>Bant Boys | West Van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West Van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Carson</v>
      </c>
      <c r="C16" t="str">
        <f t="shared" si="0"/>
        <v>Bant Boys</v>
      </c>
      <c r="D16" t="str">
        <f t="shared" si="1"/>
        <v>Bant Boys | Carson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Carson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Windsor</v>
      </c>
      <c r="C17" t="str">
        <f t="shared" si="0"/>
        <v>Bant Boys</v>
      </c>
      <c r="D17" t="str">
        <f t="shared" si="1"/>
        <v>Bant Boys | Windsor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Windsor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Chatelech</v>
      </c>
      <c r="C18" t="str">
        <f t="shared" si="0"/>
        <v>Bant Boys</v>
      </c>
      <c r="D18" t="str">
        <f t="shared" si="1"/>
        <v>Bant Boys | Chatelech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Chatelech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Brockton</v>
      </c>
      <c r="C19" t="str">
        <f t="shared" si="0"/>
        <v>Bant Boys</v>
      </c>
      <c r="D19" t="str">
        <f t="shared" si="1"/>
        <v>Bant Boys | Brockton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Brockton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Rockridge</v>
      </c>
      <c r="C20" t="str">
        <f t="shared" si="0"/>
        <v>Bant Boys</v>
      </c>
      <c r="D20" t="str">
        <f t="shared" si="1"/>
        <v>Bant Boys | Rockridge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Rockridge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Whistler</v>
      </c>
      <c r="C21" t="str">
        <f t="shared" si="0"/>
        <v>Bant/Juv Girls</v>
      </c>
      <c r="D21" t="str">
        <f t="shared" si="1"/>
        <v>Bant/Juv Girls | Whistler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Whistler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 xml:space="preserve">Don Ross </v>
      </c>
      <c r="C22" t="str">
        <f t="shared" si="0"/>
        <v>Bant/Juv Girls</v>
      </c>
      <c r="D22" t="str">
        <f t="shared" si="1"/>
        <v xml:space="preserve">Bant/Juv Girls | Don Ross 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 xml:space="preserve">Don Ross 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Seycove</v>
      </c>
      <c r="C24" t="str">
        <f t="shared" si="0"/>
        <v>Bant/Juv Girls</v>
      </c>
      <c r="D24" t="str">
        <f t="shared" si="1"/>
        <v>Bant/Juv Girls | Seycove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Seycove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>Argyle</v>
      </c>
      <c r="C25" t="str">
        <f t="shared" si="0"/>
        <v>Bant/Juv Girls</v>
      </c>
      <c r="D25" t="str">
        <f t="shared" si="1"/>
        <v>Bant/Juv Girls | Argyle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>Argyle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Collingwood</v>
      </c>
      <c r="C27" t="str">
        <f t="shared" si="0"/>
        <v>Bant/Juv Girls</v>
      </c>
      <c r="D27" t="str">
        <f t="shared" si="1"/>
        <v>Bant/Juv Girls | Collingwood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Collingwood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Brockton</v>
      </c>
      <c r="C28" t="str">
        <f t="shared" si="0"/>
        <v>Bant/Juv Girls</v>
      </c>
      <c r="D28" t="str">
        <f t="shared" si="1"/>
        <v>Bant/Juv Girls | Brockton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Brockton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Handsworth</v>
      </c>
      <c r="C29" t="str">
        <f t="shared" si="0"/>
        <v>Jr Boys</v>
      </c>
      <c r="D29" t="str">
        <f t="shared" si="1"/>
        <v>Jr Boys | Handsworth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Handsworth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Argyle</v>
      </c>
      <c r="C30" t="str">
        <f t="shared" si="0"/>
        <v>Jr Boys</v>
      </c>
      <c r="D30" t="str">
        <f t="shared" si="1"/>
        <v>Jr Boys | Argyle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Argyle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Howe Sound</v>
      </c>
      <c r="C32" t="str">
        <f t="shared" si="0"/>
        <v>Jr Boys</v>
      </c>
      <c r="D32" t="str">
        <f t="shared" si="1"/>
        <v>Jr Boys | Howe Sound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Howe Sound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Windsor</v>
      </c>
      <c r="C33" t="str">
        <f t="shared" si="0"/>
        <v>Jr Boys</v>
      </c>
      <c r="D33" t="str">
        <f t="shared" si="1"/>
        <v>Jr Boys | Windsor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Windsor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St. Georges</v>
      </c>
      <c r="C34" t="str">
        <f t="shared" si="0"/>
        <v>Jr Boys</v>
      </c>
      <c r="D34" t="str">
        <f t="shared" si="1"/>
        <v>Jr Boys | St. Georges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St. Georges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Sutherland</v>
      </c>
      <c r="C35" t="str">
        <f t="shared" si="0"/>
        <v>Jr Boys</v>
      </c>
      <c r="D35" t="str">
        <f t="shared" si="1"/>
        <v>Jr Boys | Sutherland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Sutherland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STA</v>
      </c>
      <c r="C36" t="str">
        <f t="shared" si="0"/>
        <v>Jr Boys</v>
      </c>
      <c r="D36" t="str">
        <f t="shared" si="1"/>
        <v>Jr Boys | STA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STA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Whistler</v>
      </c>
      <c r="C37" t="str">
        <f t="shared" si="0"/>
        <v>Jr Boys</v>
      </c>
      <c r="D37" t="str">
        <f t="shared" si="1"/>
        <v>Jr Boys | Whistler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Whistler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Chatelech</v>
      </c>
      <c r="C38" t="str">
        <f t="shared" si="0"/>
        <v>Jr Boys</v>
      </c>
      <c r="D38" t="str">
        <f t="shared" si="1"/>
        <v>Jr Boys | Chatelech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Chatelech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West Van</v>
      </c>
      <c r="C39" t="str">
        <f t="shared" si="0"/>
        <v>Jr Boys</v>
      </c>
      <c r="D39" t="str">
        <f t="shared" si="1"/>
        <v>Jr Boys | West Van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West Van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Seycove</v>
      </c>
      <c r="C40" t="str">
        <f t="shared" si="0"/>
        <v>Jr Boys</v>
      </c>
      <c r="D40" t="str">
        <f t="shared" si="1"/>
        <v>Jr Boys | Seycove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Seycove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Burnaby Mtn</v>
      </c>
      <c r="C41" t="str">
        <f t="shared" si="0"/>
        <v>Jr Boys</v>
      </c>
      <c r="D41" t="str">
        <f t="shared" si="1"/>
        <v>Jr Boys | Burnaby Mtn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Burnaby Mtn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GW Graham</v>
      </c>
      <c r="C43" t="str">
        <f t="shared" si="0"/>
        <v>Jr Boys</v>
      </c>
      <c r="D43" t="str">
        <f t="shared" si="1"/>
        <v>Jr Boys | GW Graham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GW Graham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Coast Mtn</v>
      </c>
      <c r="C44" t="str">
        <f t="shared" si="0"/>
        <v>Jr Boys</v>
      </c>
      <c r="D44" t="str">
        <f t="shared" si="1"/>
        <v>Jr Boys | Coast Mtn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Coast Mtn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Collingwood</v>
      </c>
      <c r="C45" t="str">
        <f t="shared" si="0"/>
        <v>Jr Boys</v>
      </c>
      <c r="D45" t="str">
        <f t="shared" si="1"/>
        <v>Jr Boys | Collingwood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Collingwood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Elphinstone</v>
      </c>
      <c r="C46" t="str">
        <f t="shared" si="0"/>
        <v>Jr Boys</v>
      </c>
      <c r="D46" t="str">
        <f t="shared" si="1"/>
        <v>Jr Boys | Elphinstone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Elphinstone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Mountainside</v>
      </c>
      <c r="C47" t="str">
        <f t="shared" si="0"/>
        <v>Jr Boys</v>
      </c>
      <c r="D47" t="str">
        <f t="shared" si="1"/>
        <v>Jr Boys | Mountainside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Mountainside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Mulgrave</v>
      </c>
      <c r="C48" t="str">
        <f t="shared" si="0"/>
        <v>Jr Boys</v>
      </c>
      <c r="D48" t="str">
        <f t="shared" si="1"/>
        <v>Jr Boys | Mulgrave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Mulgrave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Pemberton</v>
      </c>
      <c r="C49" t="str">
        <f t="shared" si="0"/>
        <v>Jr Boys</v>
      </c>
      <c r="D49" t="str">
        <f t="shared" si="1"/>
        <v>Jr Boys | Pemberton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Pemberton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Windsor</v>
      </c>
      <c r="C50" t="str">
        <f t="shared" si="0"/>
        <v>Jr/Sr Girls</v>
      </c>
      <c r="D50" t="str">
        <f t="shared" si="1"/>
        <v>Jr/Sr Girls | Windsor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Windsor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Howe Sound</v>
      </c>
      <c r="C51" t="str">
        <f t="shared" si="0"/>
        <v>Jr/Sr Girls</v>
      </c>
      <c r="D51" t="str">
        <f t="shared" si="1"/>
        <v>Jr/Sr Girls | Howe Sound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Howe Sound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Whistler</v>
      </c>
      <c r="C53" t="str">
        <f t="shared" si="0"/>
        <v>Jr/Sr Girls</v>
      </c>
      <c r="D53" t="str">
        <f t="shared" si="1"/>
        <v>Jr/Sr Girls | Whistler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Whistler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Argyle</v>
      </c>
      <c r="C54" t="str">
        <f t="shared" si="0"/>
        <v>Jr/Sr Girls</v>
      </c>
      <c r="D54" t="str">
        <f t="shared" si="1"/>
        <v>Jr/Sr Girls | Argyle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Argyle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Pemberton</v>
      </c>
      <c r="C56" t="str">
        <f t="shared" si="0"/>
        <v>Jr/Sr Girls</v>
      </c>
      <c r="D56" t="str">
        <f t="shared" si="1"/>
        <v>Jr/Sr Girls | Pemberton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Pemberton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Carson</v>
      </c>
      <c r="C57" t="str">
        <f t="shared" si="0"/>
        <v>Jr/Sr Girls</v>
      </c>
      <c r="D57" t="str">
        <f t="shared" si="1"/>
        <v>Jr/Sr Girls | Carson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Carson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Carson</v>
      </c>
      <c r="C58" t="str">
        <f t="shared" si="0"/>
        <v>Juv Boys</v>
      </c>
      <c r="D58" t="str">
        <f t="shared" si="1"/>
        <v>Juv Boys | Carson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Carson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Argyle</v>
      </c>
      <c r="C59" t="str">
        <f t="shared" si="0"/>
        <v>Juv Boys</v>
      </c>
      <c r="D59" t="str">
        <f t="shared" si="1"/>
        <v>Juv Boys | Argyle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Argyle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Handsworth</v>
      </c>
      <c r="C60" t="str">
        <f t="shared" si="0"/>
        <v>Juv Boys</v>
      </c>
      <c r="D60" t="str">
        <f t="shared" si="1"/>
        <v>Juv Boys | Handsworth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Handsworth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 xml:space="preserve">Don Ross </v>
      </c>
      <c r="C61" t="str">
        <f t="shared" si="0"/>
        <v>Juv Boys</v>
      </c>
      <c r="D61" t="str">
        <f t="shared" si="1"/>
        <v xml:space="preserve">Juv Boys | Don Ross 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 xml:space="preserve">Don Ross 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Whistler</v>
      </c>
      <c r="C62" t="str">
        <f t="shared" si="0"/>
        <v>Juv Boys</v>
      </c>
      <c r="D62" t="str">
        <f t="shared" si="1"/>
        <v>Juv Boys | Whistler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Whistler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Pemberton</v>
      </c>
      <c r="C63" t="str">
        <f t="shared" si="0"/>
        <v>Juv Boys</v>
      </c>
      <c r="D63" t="str">
        <f t="shared" si="1"/>
        <v>Juv Boys | Pemberton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Pemberton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Sutherland</v>
      </c>
      <c r="C64" t="str">
        <f t="shared" si="0"/>
        <v>Juv Boys</v>
      </c>
      <c r="D64" t="str">
        <f t="shared" si="1"/>
        <v>Juv Boys | Sutherland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Sutherland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>Coast Mtn</v>
      </c>
      <c r="C65" t="str">
        <f t="shared" si="0"/>
        <v>Juv Boys</v>
      </c>
      <c r="D65" t="str">
        <f t="shared" si="1"/>
        <v>Juv Boys | Coast Mtn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>Coast Mtn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Seycove</v>
      </c>
      <c r="C66" t="str">
        <f t="shared" si="0"/>
        <v>Juv Boys</v>
      </c>
      <c r="D66" t="str">
        <f t="shared" si="1"/>
        <v>Juv Boys | Seycove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Seycove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St. Georges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St. Georges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St. Georges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GW Graham</v>
      </c>
      <c r="C68" t="str">
        <f t="shared" si="2"/>
        <v>Juv Boys</v>
      </c>
      <c r="D68" t="str">
        <f t="shared" si="3"/>
        <v>Juv Boys | GW Graham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GW Graham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Chatelech</v>
      </c>
      <c r="C69" t="str">
        <f t="shared" si="2"/>
        <v>Juv Boys</v>
      </c>
      <c r="D69" t="str">
        <f t="shared" si="3"/>
        <v>Juv Boys | Chatelech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Chatelech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Burnaby Mtn</v>
      </c>
      <c r="C70" t="str">
        <f t="shared" si="2"/>
        <v>Juv Boys</v>
      </c>
      <c r="D70" t="str">
        <f t="shared" si="3"/>
        <v>Juv Boys | Burnaby Mtn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Burnaby Mtn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Mulgrave</v>
      </c>
      <c r="C72" t="str">
        <f t="shared" si="2"/>
        <v>Juv Boys</v>
      </c>
      <c r="D72" t="str">
        <f t="shared" si="3"/>
        <v>Juv Boys | Mulgrave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Mulgrave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Brockton</v>
      </c>
      <c r="C73" t="str">
        <f t="shared" si="2"/>
        <v>Juv Boys</v>
      </c>
      <c r="D73" t="str">
        <f t="shared" si="3"/>
        <v>Juv Boys | Brockton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Brockton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Collingwood</v>
      </c>
      <c r="C74" t="str">
        <f t="shared" si="2"/>
        <v>Juv Boys</v>
      </c>
      <c r="D74" t="str">
        <f t="shared" si="3"/>
        <v>Juv Boys | Collingwood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Collingwood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Elphinstone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Elphinstone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Elphinstone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STA</v>
      </c>
      <c r="C76" t="str">
        <f t="shared" si="4"/>
        <v>Juv Boys</v>
      </c>
      <c r="D76" t="str">
        <f t="shared" si="3"/>
        <v>Juv Boys | STA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STA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Girls</v>
      </c>
      <c r="B77" t="str">
        <v>Seycove</v>
      </c>
      <c r="C77" t="str">
        <f t="shared" si="4"/>
        <v>Bant/Juv Girls</v>
      </c>
      <c r="D77" t="str">
        <f t="shared" si="3"/>
        <v>Bant/Juv Girls | Seycove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Pemberton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Coast Mtn</v>
      </c>
      <c r="C78" t="str">
        <f t="shared" si="4"/>
        <v>Bant/Juv Girls</v>
      </c>
      <c r="D78" t="str">
        <f t="shared" si="3"/>
        <v>Bant/Juv Girls | Coast Mtn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Windsor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>Pemberton</v>
      </c>
      <c r="C79" t="str">
        <f t="shared" si="4"/>
        <v>Bant/Juv Girls</v>
      </c>
      <c r="D79" t="str">
        <f t="shared" si="3"/>
        <v>Bant/Juv Girls | Pemberton</v>
      </c>
      <c r="E79">
        <f>IF(COUNTIF($D$2:D79, D79)=1, 1, "")</f>
        <v>1</v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STA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>Windsor</v>
      </c>
      <c r="C80" t="str">
        <f t="shared" si="4"/>
        <v>Bant/Juv Girls</v>
      </c>
      <c r="D80" t="str">
        <f t="shared" si="3"/>
        <v>Bant/Juv Girls | Windsor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Seycove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STA</v>
      </c>
      <c r="C81" t="str">
        <f t="shared" si="4"/>
        <v>Bant/Juv Girls</v>
      </c>
      <c r="D81" t="str">
        <f t="shared" si="3"/>
        <v>Bant/Juv Girls | STA</v>
      </c>
      <c r="E81">
        <f>IF(COUNTIF($D$2:D81, D81)=1, 1, "")</f>
        <v>1</v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Carson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Argyle</v>
      </c>
      <c r="C82" t="str">
        <f t="shared" si="4"/>
        <v>Bant/Juv Girls</v>
      </c>
      <c r="D82" t="str">
        <f t="shared" si="3"/>
        <v>Bant/Juv Girls | Argyle</v>
      </c>
      <c r="E82" t="str">
        <f>IF(COUNTIF($D$2:D82, D82)=1, 1, "")</f>
        <v/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Handsworth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Whistler</v>
      </c>
      <c r="C83" t="str">
        <f t="shared" si="4"/>
        <v>Bant/Juv Girls</v>
      </c>
      <c r="D83" t="str">
        <f t="shared" si="3"/>
        <v>Bant/Juv Girls | Whistler</v>
      </c>
      <c r="E83" t="str">
        <f>IF(COUNTIF($D$2:D83, D83)=1, 1, "")</f>
        <v/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Howe Sound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 xml:space="preserve">Don Ross </v>
      </c>
      <c r="C84" t="str">
        <f t="shared" si="4"/>
        <v>Bant/Juv Girls</v>
      </c>
      <c r="D84" t="str">
        <f t="shared" si="3"/>
        <v xml:space="preserve">Bant/Juv Girls | Don Ross </v>
      </c>
      <c r="E84" t="str">
        <f>IF(COUNTIF($D$2:D84, D84)=1, 1, "")</f>
        <v/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Pemberton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Seycove</v>
      </c>
      <c r="C85" t="str">
        <f t="shared" si="4"/>
        <v>Sr Boys</v>
      </c>
      <c r="D85" t="str">
        <f t="shared" si="3"/>
        <v>Sr Boys | Seycove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Sutherland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Carson</v>
      </c>
      <c r="C86" t="str">
        <f t="shared" si="4"/>
        <v>Sr Boys</v>
      </c>
      <c r="D86" t="str">
        <f t="shared" si="3"/>
        <v>Sr Boys | Carson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Whistler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Handsworth</v>
      </c>
      <c r="C87" t="str">
        <f t="shared" si="4"/>
        <v>Sr Boys</v>
      </c>
      <c r="D87" t="str">
        <f t="shared" si="3"/>
        <v>Sr Boys | Handsworth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Argyle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Howe Sound</v>
      </c>
      <c r="C88" t="str">
        <f t="shared" si="4"/>
        <v>Sr Boys</v>
      </c>
      <c r="D88" t="str">
        <f t="shared" si="3"/>
        <v>Sr Boys | Howe Sound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Mulgrave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Pemberton</v>
      </c>
      <c r="C89" t="str">
        <f t="shared" si="4"/>
        <v>Sr Boys</v>
      </c>
      <c r="D89" t="str">
        <f t="shared" si="3"/>
        <v>Sr Boys | Pemberton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STA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Sutherland</v>
      </c>
      <c r="C90" t="str">
        <f t="shared" si="4"/>
        <v>Sr Boys</v>
      </c>
      <c r="D90" t="str">
        <f t="shared" si="3"/>
        <v>Sr Boys | Sutherland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Elphinstone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Whistler</v>
      </c>
      <c r="C91" t="str">
        <f t="shared" si="4"/>
        <v>Sr Boys</v>
      </c>
      <c r="D91" t="str">
        <f t="shared" si="3"/>
        <v>Sr Boys | Whistler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Burnaby Mtn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Argyle</v>
      </c>
      <c r="C92" t="str">
        <f t="shared" si="4"/>
        <v>Sr Boys</v>
      </c>
      <c r="D92" t="str">
        <f t="shared" si="3"/>
        <v>Sr Boys | Argyle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Brockton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Mulgrave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Mulgrave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Windsor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STA</v>
      </c>
      <c r="C94" t="str">
        <f t="shared" si="5"/>
        <v>Sr Boys</v>
      </c>
      <c r="D94" t="str">
        <f t="shared" si="3"/>
        <v>Sr Boys | STA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West Van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Elphinstone</v>
      </c>
      <c r="C95" t="str">
        <f t="shared" si="5"/>
        <v>Sr Boys</v>
      </c>
      <c r="D95" t="str">
        <f t="shared" si="3"/>
        <v>Sr Boys | Elphinstone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GW Graham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Burnaby Mtn</v>
      </c>
      <c r="C96" t="str">
        <f t="shared" si="5"/>
        <v>Sr Boys</v>
      </c>
      <c r="D96" t="str">
        <f t="shared" si="3"/>
        <v>Sr Boys | Burnaby Mtn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St. Georges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Brockton</v>
      </c>
      <c r="C97" t="str">
        <f t="shared" si="5"/>
        <v>Sr Boys</v>
      </c>
      <c r="D97" t="str">
        <f t="shared" si="3"/>
        <v>Sr Boys | Brockton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Coast Mtn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Windsor</v>
      </c>
      <c r="C98" t="str">
        <f t="shared" si="5"/>
        <v>Sr Boys</v>
      </c>
      <c r="D98" t="str">
        <f t="shared" si="3"/>
        <v>Sr Boys | Windsor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Rockridge</v>
      </c>
      <c r="I98" t="str" cm="1">
        <f t="array" ref="I98">IFERROR(INDEX(C$2:C$120, SMALL(IF(E$2:E$120=1, ROW(C$2:C$120)-ROW(C$2)+1), ROW(97:97))), "")</f>
        <v>Sr Boys</v>
      </c>
    </row>
    <row r="99" spans="1:9" x14ac:dyDescent="0.3">
      <c r="A99" t="str">
        <v>Sr Boys</v>
      </c>
      <c r="B99" t="str">
        <v>West Van</v>
      </c>
      <c r="C99" t="str">
        <f t="shared" si="5"/>
        <v>Sr Boys</v>
      </c>
      <c r="D99" t="str">
        <f t="shared" si="3"/>
        <v>Sr Boys | West Van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Girls</v>
      </c>
      <c r="H99" t="str" cm="1">
        <f t="array" ref="H99">IFERROR(INDEX(B$2:B$120, SMALL(IF(E$2:E$120=1, ROW(B$2:B$120)-ROW(B$2)+1), ROW(98:98))), "")</f>
        <v>Burnaby Mtn</v>
      </c>
      <c r="I99" t="str" cm="1">
        <f t="array" ref="I99">IFERROR(INDEX(C$2:C$120, SMALL(IF(E$2:E$120=1, ROW(C$2:C$120)-ROW(C$2)+1), ROW(98:98))), "")</f>
        <v>Jr/Sr Girls</v>
      </c>
    </row>
    <row r="100" spans="1:9" x14ac:dyDescent="0.3">
      <c r="A100" t="str">
        <v>Sr Boys</v>
      </c>
      <c r="B100" t="str">
        <v>GW Graham</v>
      </c>
      <c r="C100" t="str">
        <f t="shared" si="5"/>
        <v>Sr Boys</v>
      </c>
      <c r="D100" t="str">
        <f t="shared" si="3"/>
        <v>Sr Boys | GW Graham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Sutherland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St. Georges</v>
      </c>
      <c r="C101" t="str">
        <f t="shared" si="5"/>
        <v>Sr Boys</v>
      </c>
      <c r="D101" t="str">
        <f t="shared" si="3"/>
        <v>Sr Boys | St. Georges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Coast Mtn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Boys</v>
      </c>
      <c r="B102" t="str">
        <v>Coast Mtn</v>
      </c>
      <c r="C102" t="str">
        <f t="shared" si="5"/>
        <v>Sr Boys</v>
      </c>
      <c r="D102" t="str">
        <f t="shared" si="3"/>
        <v>Sr Boys | Coast Mtn</v>
      </c>
      <c r="E102">
        <f>IF(COUNTIF($D$2:D102, D102)=1, 1, "")</f>
        <v>1</v>
      </c>
      <c r="G102" cm="1">
        <f t="array" ref="G102">IFERROR(INDEX(A$2:A$120, SMALL(IF(E$2:E$120=1, ROW(A$2:A$120)-ROW(A$2)+1), ROW(101:101))), "")</f>
        <v>0</v>
      </c>
      <c r="H102" cm="1">
        <f t="array" ref="H102">IFERROR(INDEX(B$2:B$120, SMALL(IF(E$2:E$120=1, ROW(B$2:B$120)-ROW(B$2)+1), ROW(101:101))), "")</f>
        <v>0</v>
      </c>
      <c r="I102" cm="1">
        <f t="array" ref="I102">IFERROR(INDEX(C$2:C$120, SMALL(IF(E$2:E$120=1, ROW(C$2:C$120)-ROW(C$2)+1), ROW(101:101))), "")</f>
        <v>0</v>
      </c>
    </row>
    <row r="103" spans="1:9" x14ac:dyDescent="0.3">
      <c r="A103" t="str">
        <v>Sr Boys</v>
      </c>
      <c r="B103" t="str">
        <v>Rockridge</v>
      </c>
      <c r="C103" t="str">
        <f t="shared" si="5"/>
        <v>Sr Boys</v>
      </c>
      <c r="D103" t="str">
        <f t="shared" si="3"/>
        <v>Sr Boys | Rockridge</v>
      </c>
      <c r="E103">
        <f>IF(COUNTIF($D$2:D103, D103)=1, 1, "")</f>
        <v>1</v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Howe Sound</v>
      </c>
      <c r="C104" t="str">
        <f t="shared" si="5"/>
        <v>Jr/Sr Girls</v>
      </c>
      <c r="D104" t="str">
        <f t="shared" si="3"/>
        <v>Jr/Sr Girls | Howe Sound</v>
      </c>
      <c r="E104" t="str">
        <f>IF(COUNTIF($D$2:D104, D104)=1, 1, "")</f>
        <v/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Argyle</v>
      </c>
      <c r="C105" t="str">
        <f t="shared" si="5"/>
        <v>Jr/Sr Girls</v>
      </c>
      <c r="D105" t="str">
        <f t="shared" si="3"/>
        <v>Jr/Sr Girls | Argyle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Pemberton</v>
      </c>
      <c r="C106" t="str">
        <f t="shared" si="5"/>
        <v>Jr/Sr Girls</v>
      </c>
      <c r="D106" t="str">
        <f t="shared" si="3"/>
        <v>Jr/Sr Girls | Pemberton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Whistler</v>
      </c>
      <c r="C107" t="str">
        <f t="shared" si="5"/>
        <v>Jr/Sr Girls</v>
      </c>
      <c r="D107" t="str">
        <f t="shared" si="3"/>
        <v>Jr/Sr Girls | Whistler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Carson</v>
      </c>
      <c r="C108" t="str">
        <f t="shared" si="5"/>
        <v>Jr/Sr Girls</v>
      </c>
      <c r="D108" t="str">
        <f t="shared" si="3"/>
        <v>Jr/Sr Girls | Carson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Burnaby Mtn</v>
      </c>
      <c r="C109" t="str">
        <f t="shared" si="5"/>
        <v>Jr/Sr Girls</v>
      </c>
      <c r="D109" t="str">
        <f t="shared" si="3"/>
        <v>Jr/Sr Girls | Burnaby Mtn</v>
      </c>
      <c r="E109">
        <f>IF(COUNTIF($D$2:D109, D109)=1, 1, "")</f>
        <v>1</v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Handsworth</v>
      </c>
      <c r="C110" t="str">
        <f t="shared" si="5"/>
        <v>Jr/Sr Girls</v>
      </c>
      <c r="D110" t="str">
        <f t="shared" si="3"/>
        <v>Jr/Sr Girls | Handsworth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Sutherland</v>
      </c>
      <c r="C111" t="str">
        <f t="shared" si="5"/>
        <v>Jr/Sr Girls</v>
      </c>
      <c r="D111" t="str">
        <f t="shared" si="3"/>
        <v>Jr/Sr Girls | Sutherland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Windsor</v>
      </c>
      <c r="C112" t="str">
        <f t="shared" si="5"/>
        <v>Jr/Sr Girls</v>
      </c>
      <c r="D112" t="str">
        <f t="shared" si="3"/>
        <v>Jr/Sr Girls | Windsor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">
      <c r="A113" t="str">
        <v>Sr Girls</v>
      </c>
      <c r="B113" t="str">
        <v>Coast Mtn</v>
      </c>
      <c r="C113" t="str">
        <f t="shared" si="5"/>
        <v>Jr/Sr Girls</v>
      </c>
      <c r="D113" t="str">
        <f t="shared" si="3"/>
        <v>Jr/Sr Girls | Coast Mtn</v>
      </c>
      <c r="E113">
        <f>IF(COUNTIF($D$2:D113, D113)=1, 1, "")</f>
        <v>1</v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">
      <c r="C114">
        <f t="shared" si="5"/>
        <v>0</v>
      </c>
      <c r="D114" t="str">
        <f t="shared" si="3"/>
        <v xml:space="preserve">0 | </v>
      </c>
      <c r="E114">
        <f>IF(COUNTIF($D$2:D114, D114)=1, 1, "")</f>
        <v>1</v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28</v>
      </c>
      <c r="E1" t="s">
        <v>6</v>
      </c>
      <c r="G1" t="s">
        <v>248</v>
      </c>
    </row>
    <row r="2" spans="1:7" x14ac:dyDescent="0.3">
      <c r="A2" t="s">
        <v>20</v>
      </c>
      <c r="C2" t="s">
        <v>49</v>
      </c>
      <c r="E2" t="s">
        <v>53</v>
      </c>
      <c r="G2" t="s">
        <v>272</v>
      </c>
    </row>
    <row r="3" spans="1:7" x14ac:dyDescent="0.3">
      <c r="A3" t="s">
        <v>8</v>
      </c>
      <c r="C3" t="s">
        <v>29</v>
      </c>
      <c r="E3" t="s">
        <v>8</v>
      </c>
      <c r="G3" t="s">
        <v>282</v>
      </c>
    </row>
    <row r="4" spans="1:7" x14ac:dyDescent="0.3">
      <c r="A4" t="s">
        <v>21</v>
      </c>
      <c r="C4" t="s">
        <v>50</v>
      </c>
      <c r="E4" t="s">
        <v>9</v>
      </c>
      <c r="G4" t="s">
        <v>290</v>
      </c>
    </row>
    <row r="5" spans="1:7" x14ac:dyDescent="0.3">
      <c r="A5" t="s">
        <v>9</v>
      </c>
      <c r="C5" t="s">
        <v>51</v>
      </c>
      <c r="E5" t="s">
        <v>54</v>
      </c>
      <c r="G5" t="s">
        <v>448</v>
      </c>
    </row>
    <row r="6" spans="1:7" x14ac:dyDescent="0.3">
      <c r="A6" t="s">
        <v>22</v>
      </c>
      <c r="C6" t="s">
        <v>30</v>
      </c>
      <c r="E6" t="s">
        <v>10</v>
      </c>
      <c r="G6" t="s">
        <v>310</v>
      </c>
    </row>
    <row r="7" spans="1:7" x14ac:dyDescent="0.3">
      <c r="A7" t="s">
        <v>10</v>
      </c>
      <c r="G7" t="s">
        <v>344</v>
      </c>
    </row>
    <row r="8" spans="1:7" x14ac:dyDescent="0.3">
      <c r="A8" t="s">
        <v>23</v>
      </c>
      <c r="G8" t="s">
        <v>349</v>
      </c>
    </row>
    <row r="9" spans="1:7" x14ac:dyDescent="0.3">
      <c r="G9" t="s">
        <v>358</v>
      </c>
    </row>
    <row r="10" spans="1:7" x14ac:dyDescent="0.3">
      <c r="G10" t="s">
        <v>385</v>
      </c>
    </row>
    <row r="11" spans="1:7" x14ac:dyDescent="0.3">
      <c r="G11" t="s">
        <v>237</v>
      </c>
    </row>
    <row r="12" spans="1:7" x14ac:dyDescent="0.3">
      <c r="G12" t="s">
        <v>194</v>
      </c>
    </row>
    <row r="13" spans="1:7" x14ac:dyDescent="0.3">
      <c r="G13" t="s">
        <v>187</v>
      </c>
    </row>
    <row r="14" spans="1:7" x14ac:dyDescent="0.3">
      <c r="G14" t="s">
        <v>168</v>
      </c>
    </row>
    <row r="15" spans="1:7" x14ac:dyDescent="0.3">
      <c r="G15" t="s">
        <v>160</v>
      </c>
    </row>
    <row r="16" spans="1:7" x14ac:dyDescent="0.3">
      <c r="G16" t="s">
        <v>138</v>
      </c>
    </row>
    <row r="17" spans="7:7" x14ac:dyDescent="0.3">
      <c r="G17" t="s">
        <v>118</v>
      </c>
    </row>
    <row r="18" spans="7:7" x14ac:dyDescent="0.3">
      <c r="G18" t="s">
        <v>110</v>
      </c>
    </row>
    <row r="19" spans="7:7" x14ac:dyDescent="0.3">
      <c r="G19" t="s">
        <v>71</v>
      </c>
    </row>
    <row r="20" spans="7:7" x14ac:dyDescent="0.3">
      <c r="G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89"/>
  <sheetViews>
    <sheetView tabSelected="1" topLeftCell="A209" workbookViewId="0">
      <selection activeCell="J168" sqref="J168:J219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bestFit="1" customWidth="1"/>
    <col min="3" max="3" width="13.6640625" style="44" bestFit="1" customWidth="1"/>
    <col min="4" max="4" width="13.6640625" style="44" customWidth="1"/>
    <col min="5" max="5" width="8.109375" style="51" bestFit="1" customWidth="1"/>
    <col min="6" max="6" width="9.109375" style="46"/>
    <col min="7" max="7" width="9.109375" style="42"/>
    <col min="8" max="8" width="9.109375" style="46"/>
    <col min="9" max="9" width="9.109375" style="42"/>
    <col min="10" max="10" width="9.109375" style="46"/>
    <col min="11" max="20" width="9.109375" style="42"/>
    <col min="21" max="21" width="9.109375" style="46"/>
    <col min="22" max="16384" width="9.109375" style="42"/>
  </cols>
  <sheetData>
    <row r="1" spans="1:21" s="39" customFormat="1" ht="37.5" customHeight="1" x14ac:dyDescent="0.3">
      <c r="A1" s="47" t="s">
        <v>0</v>
      </c>
      <c r="B1" s="47" t="s">
        <v>1</v>
      </c>
      <c r="C1" s="47" t="s">
        <v>5</v>
      </c>
      <c r="D1" s="53" t="s">
        <v>25</v>
      </c>
      <c r="E1" s="48" t="s">
        <v>11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43</v>
      </c>
      <c r="L1" s="49" t="s">
        <v>44</v>
      </c>
      <c r="M1" s="49" t="s">
        <v>42</v>
      </c>
      <c r="N1" s="49" t="s">
        <v>45</v>
      </c>
      <c r="O1" s="49" t="s">
        <v>46</v>
      </c>
      <c r="P1" s="49" t="s">
        <v>47</v>
      </c>
      <c r="Q1" s="49" t="s">
        <v>48</v>
      </c>
      <c r="R1" s="50" t="s">
        <v>55</v>
      </c>
      <c r="S1" s="50" t="s">
        <v>31</v>
      </c>
      <c r="T1" s="49" t="s">
        <v>56</v>
      </c>
      <c r="U1" s="39" t="s">
        <v>15</v>
      </c>
    </row>
    <row r="2" spans="1:21" s="10" customFormat="1" ht="20.100000000000001" customHeight="1" x14ac:dyDescent="0.3">
      <c r="A2" s="11" t="s">
        <v>197</v>
      </c>
      <c r="B2" s="11" t="s">
        <v>6</v>
      </c>
      <c r="C2" s="21" t="s">
        <v>455</v>
      </c>
      <c r="D2" s="11" t="str">
        <f>IF(OR(B2="Bant Girls", B2="Juv Girls"), "Bant/Juv Girls",
 IF(OR(B2="Jr Girls", B2="Sr Girls"), "Jr/Sr Girls", B2))</f>
        <v>Bant Boys</v>
      </c>
      <c r="E2" s="55">
        <v>8149</v>
      </c>
      <c r="F2" s="9">
        <v>1</v>
      </c>
      <c r="G2" s="8">
        <f>IFERROR(VALUE(VLOOKUP(F2, PTS!$A$2:$B$63, 2, FALSE)), "")</f>
        <v>100</v>
      </c>
      <c r="H2" s="9">
        <v>8</v>
      </c>
      <c r="I2" s="8">
        <f>IFERROR(VALUE(VLOOKUP(H2, PTS!$A$2:$B$63, 2, FALSE)), "")</f>
        <v>65</v>
      </c>
      <c r="J2" s="8">
        <v>1</v>
      </c>
      <c r="K2" s="8">
        <f>IFERROR(VALUE(VLOOKUP(J2, PTS!$A$2:$B$63, 2, FALSE)), "")</f>
        <v>100</v>
      </c>
      <c r="L2" s="9"/>
      <c r="M2" s="8"/>
      <c r="N2" s="9"/>
      <c r="O2" s="8"/>
      <c r="P2" s="8"/>
      <c r="Q2" s="8"/>
      <c r="R2" s="9">
        <f>SUM(G2,I2,K2,M2,O2,Q2)</f>
        <v>265</v>
      </c>
      <c r="S2" s="9"/>
      <c r="T2" s="9" cm="1">
        <f t="array" ref="T2">SUM(LARGE(CHOOSE({1,2,3,4,5,6}, G2, I2, K2, M2, O2, Q2), _xlfn.SEQUENCE(MIN(5, COUNTA(G2, I2, K2, M2, O2, Q2)))))</f>
        <v>265</v>
      </c>
      <c r="U2" s="9">
        <f>1+COUNTIFS(B:B,B2,R:R,"&gt;"&amp;R2)</f>
        <v>1</v>
      </c>
    </row>
    <row r="3" spans="1:21" s="10" customFormat="1" ht="20.100000000000001" customHeight="1" x14ac:dyDescent="0.3">
      <c r="A3" s="11" t="s">
        <v>144</v>
      </c>
      <c r="B3" s="11" t="s">
        <v>6</v>
      </c>
      <c r="C3" s="12" t="s">
        <v>138</v>
      </c>
      <c r="D3" s="11" t="str">
        <f>IF(OR(B3="Bant Girls", B3="Juv Girls"), "Bant/Juv Girls",
 IF(OR(B3="Jr Girls", B3="Sr Girls"), "Jr/Sr Girls", B3))</f>
        <v>Bant Boys</v>
      </c>
      <c r="E3" s="55">
        <v>8165</v>
      </c>
      <c r="F3" s="45">
        <v>6</v>
      </c>
      <c r="G3" s="8">
        <f>IFERROR(VALUE(VLOOKUP(F3, PTS!$A$2:$B$63, 2, FALSE)), "")</f>
        <v>75</v>
      </c>
      <c r="H3" s="45">
        <v>7</v>
      </c>
      <c r="I3" s="8">
        <f>IFERROR(VALUE(VLOOKUP(H3, PTS!$A$2:$B$63, 2, FALSE)), "")</f>
        <v>70</v>
      </c>
      <c r="J3" s="45">
        <v>2</v>
      </c>
      <c r="K3" s="8">
        <f>IFERROR(VALUE(VLOOKUP(J3, PTS!$A$2:$B$63, 2, FALSE)), "")</f>
        <v>95</v>
      </c>
      <c r="L3" s="20"/>
      <c r="M3" s="20"/>
      <c r="N3" s="20"/>
      <c r="O3" s="20"/>
      <c r="P3" s="20"/>
      <c r="Q3" s="20"/>
      <c r="R3" s="9">
        <f>SUM(G3,I3,K3,M3,O3,Q3)</f>
        <v>240</v>
      </c>
      <c r="S3" s="9"/>
      <c r="T3" s="9" cm="1">
        <f t="array" ref="T3">SUM(LARGE(CHOOSE({1,2,3,4,5,6}, G3, I3, K3, M3, O3, Q3), _xlfn.SEQUENCE(MIN(5, COUNTA(G3, I3, K3, M3, O3, Q3)))))</f>
        <v>240</v>
      </c>
      <c r="U3" s="9">
        <f>1+COUNTIFS(B:B,B3,R:R,"&gt;"&amp;R3)</f>
        <v>3</v>
      </c>
    </row>
    <row r="4" spans="1:21" s="10" customFormat="1" ht="20.100000000000001" customHeight="1" x14ac:dyDescent="0.3">
      <c r="A4" s="11" t="s">
        <v>254</v>
      </c>
      <c r="B4" s="11" t="s">
        <v>6</v>
      </c>
      <c r="C4" s="12" t="s">
        <v>248</v>
      </c>
      <c r="D4" s="11" t="str">
        <f>IF(OR(B4="Bant Girls", B4="Juv Girls"), "Bant/Juv Girls",
 IF(OR(B4="Jr Girls", B4="Sr Girls"), "Jr/Sr Girls", B4))</f>
        <v>Bant Boys</v>
      </c>
      <c r="E4" s="55">
        <v>8121</v>
      </c>
      <c r="F4" s="8">
        <v>2</v>
      </c>
      <c r="G4" s="8">
        <f>IFERROR(VALUE(VLOOKUP(F4, PTS!$A$2:$B$63, 2, FALSE)), "")</f>
        <v>95</v>
      </c>
      <c r="H4" s="8">
        <v>16</v>
      </c>
      <c r="I4" s="8">
        <f>IFERROR(VALUE(VLOOKUP(H4, PTS!$A$2:$B$63, 2, FALSE)), "")</f>
        <v>44</v>
      </c>
      <c r="J4" s="8">
        <v>3</v>
      </c>
      <c r="K4" s="8">
        <f>IFERROR(VALUE(VLOOKUP(J4, PTS!$A$2:$B$63, 2, FALSE)), "")</f>
        <v>90</v>
      </c>
      <c r="L4" s="8"/>
      <c r="M4" s="8"/>
      <c r="N4" s="8"/>
      <c r="O4" s="8"/>
      <c r="P4" s="8"/>
      <c r="Q4" s="8"/>
      <c r="R4" s="9">
        <f>SUM(G4,I4,K4,M4,O4,Q4)</f>
        <v>229</v>
      </c>
      <c r="S4" s="9"/>
      <c r="T4" s="9" cm="1">
        <f t="array" ref="T4">SUM(LARGE(CHOOSE({1,2,3,4,5,6}, G4, I4, K4, M4, O4, Q4), _xlfn.SEQUENCE(MIN(5, COUNTA(G4, I4, K4, M4, O4, Q4)))))</f>
        <v>229</v>
      </c>
      <c r="U4" s="9">
        <f>1+COUNTIFS(B:B,B4,R:R,"&gt;"&amp;R4)</f>
        <v>4</v>
      </c>
    </row>
    <row r="5" spans="1:21" s="10" customFormat="1" ht="20.100000000000001" customHeight="1" x14ac:dyDescent="0.3">
      <c r="A5" s="20" t="s">
        <v>357</v>
      </c>
      <c r="B5" s="11" t="s">
        <v>6</v>
      </c>
      <c r="C5" s="21" t="s">
        <v>358</v>
      </c>
      <c r="D5" s="11" t="str">
        <f>IF(OR(B5="Bant Girls", B5="Juv Girls"), "Bant/Juv Girls",
 IF(OR(B5="Jr Girls", B5="Sr Girls"), "Jr/Sr Girls", B5))</f>
        <v>Bant Boys</v>
      </c>
      <c r="E5" s="55">
        <v>8137</v>
      </c>
      <c r="F5" s="8">
        <v>3</v>
      </c>
      <c r="G5" s="8">
        <f>IFERROR(VALUE(VLOOKUP(F5, PTS!$A$2:$B$63, 2, FALSE)), "")</f>
        <v>90</v>
      </c>
      <c r="H5" s="8">
        <v>6</v>
      </c>
      <c r="I5" s="8">
        <f>IFERROR(VALUE(VLOOKUP(H5, PTS!$A$2:$B$63, 2, FALSE)), "")</f>
        <v>75</v>
      </c>
      <c r="J5" s="45">
        <v>4</v>
      </c>
      <c r="K5" s="8">
        <f>IFERROR(VALUE(VLOOKUP(J5, PTS!$A$2:$B$63, 2, FALSE)), "")</f>
        <v>85</v>
      </c>
      <c r="L5" s="8"/>
      <c r="M5" s="8"/>
      <c r="N5" s="8"/>
      <c r="O5" s="8"/>
      <c r="P5" s="8"/>
      <c r="Q5" s="8"/>
      <c r="R5" s="9">
        <f>SUM(G5,I5,K5,M5,O5,Q5)</f>
        <v>250</v>
      </c>
      <c r="S5" s="9"/>
      <c r="T5" s="9" cm="1">
        <f t="array" ref="T5">SUM(LARGE(CHOOSE({1,2,3,4,5,6}, G5, I5, K5, M5, O5, Q5), _xlfn.SEQUENCE(MIN(5, COUNTA(G5, I5, K5, M5, O5, Q5)))))</f>
        <v>250</v>
      </c>
      <c r="U5" s="9">
        <f>1+COUNTIFS(B:B,B5,R:R,"&gt;"&amp;R5)</f>
        <v>2</v>
      </c>
    </row>
    <row r="6" spans="1:21" s="10" customFormat="1" ht="20.100000000000001" customHeight="1" x14ac:dyDescent="0.3">
      <c r="A6" s="11" t="s">
        <v>309</v>
      </c>
      <c r="B6" s="11" t="s">
        <v>6</v>
      </c>
      <c r="C6" s="12" t="s">
        <v>310</v>
      </c>
      <c r="D6" s="11" t="str">
        <f>IF(OR(B6="Bant Girls", B6="Juv Girls"), "Bant/Juv Girls",
 IF(OR(B6="Jr Girls", B6="Sr Girls"), "Jr/Sr Girls", B6))</f>
        <v>Bant Boys</v>
      </c>
      <c r="E6" s="55">
        <v>8093</v>
      </c>
      <c r="F6" s="9" t="s">
        <v>495</v>
      </c>
      <c r="G6" s="8">
        <f>IFERROR(VALUE(VLOOKUP(F6, PTS!$A$2:$B$63, 2, FALSE)), "")</f>
        <v>0</v>
      </c>
      <c r="H6" s="9">
        <v>1</v>
      </c>
      <c r="I6" s="8">
        <f>IFERROR(VALUE(VLOOKUP(H6, PTS!$A$2:$B$63, 2, FALSE)), "")</f>
        <v>100</v>
      </c>
      <c r="J6" s="8">
        <v>5</v>
      </c>
      <c r="K6" s="8">
        <f>IFERROR(VALUE(VLOOKUP(J6, PTS!$A$2:$B$63, 2, FALSE)), "")</f>
        <v>80</v>
      </c>
      <c r="L6" s="9"/>
      <c r="M6" s="8"/>
      <c r="N6" s="9"/>
      <c r="O6" s="8"/>
      <c r="P6" s="9"/>
      <c r="Q6" s="8"/>
      <c r="R6" s="9">
        <f>SUM(G6,I6,K6,M6,O6,Q6)</f>
        <v>180</v>
      </c>
      <c r="S6" s="9"/>
      <c r="T6" s="9" cm="1">
        <f t="array" ref="T6">SUM(LARGE(CHOOSE({1,2,3,4,5,6}, G6, I6, K6, M6, O6, Q6), _xlfn.SEQUENCE(MIN(5, COUNTA(G6, I6, K6, M6, O6, Q6)))))</f>
        <v>180</v>
      </c>
      <c r="U6" s="9">
        <f>1+COUNTIFS(B:B,B6,R:R,"&gt;"&amp;R6)</f>
        <v>7</v>
      </c>
    </row>
    <row r="7" spans="1:21" s="10" customFormat="1" ht="20.100000000000001" customHeight="1" x14ac:dyDescent="0.3">
      <c r="A7" s="11" t="s">
        <v>425</v>
      </c>
      <c r="B7" s="11" t="s">
        <v>6</v>
      </c>
      <c r="C7" s="12" t="s">
        <v>248</v>
      </c>
      <c r="D7" s="11" t="str">
        <f>IF(OR(B7="Bant Girls", B7="Juv Girls"), "Bant/Juv Girls",
 IF(OR(B7="Jr Girls", B7="Sr Girls"), "Jr/Sr Girls", B7))</f>
        <v>Bant Boys</v>
      </c>
      <c r="E7" s="55">
        <v>8122</v>
      </c>
      <c r="F7" s="9">
        <v>4</v>
      </c>
      <c r="G7" s="8">
        <f>IFERROR(VALUE(VLOOKUP(F7, PTS!$A$2:$B$63, 2, FALSE)), "")</f>
        <v>85</v>
      </c>
      <c r="H7" s="9">
        <v>11</v>
      </c>
      <c r="I7" s="8">
        <f>IFERROR(VALUE(VLOOKUP(H7, PTS!$A$2:$B$63, 2, FALSE)), "")</f>
        <v>53</v>
      </c>
      <c r="J7" s="45">
        <v>6</v>
      </c>
      <c r="K7" s="8">
        <f>IFERROR(VALUE(VLOOKUP(J7, PTS!$A$2:$B$63, 2, FALSE)), "")</f>
        <v>75</v>
      </c>
      <c r="L7" s="9"/>
      <c r="M7" s="8"/>
      <c r="N7" s="9"/>
      <c r="O7" s="8"/>
      <c r="P7" s="9"/>
      <c r="Q7" s="8"/>
      <c r="R7" s="9">
        <f>SUM(G7,I7,K7,M7,O7,Q7)</f>
        <v>213</v>
      </c>
      <c r="S7" s="9"/>
      <c r="T7" s="9" cm="1">
        <f t="array" ref="T7">SUM(LARGE(CHOOSE({1,2,3,4,5,6}, G7, I7, K7, M7, O7, Q7), _xlfn.SEQUENCE(MIN(5, COUNTA(G7, I7, K7, M7, O7, Q7)))))</f>
        <v>213</v>
      </c>
      <c r="U7" s="9">
        <f>1+COUNTIFS(B:B,B7,R:R,"&gt;"&amp;R7)</f>
        <v>5</v>
      </c>
    </row>
    <row r="8" spans="1:21" s="10" customFormat="1" ht="20.100000000000001" customHeight="1" x14ac:dyDescent="0.3">
      <c r="A8" s="20" t="s">
        <v>343</v>
      </c>
      <c r="B8" s="11" t="s">
        <v>6</v>
      </c>
      <c r="C8" s="21" t="s">
        <v>344</v>
      </c>
      <c r="D8" s="11" t="str">
        <f>IF(OR(B8="Bant Girls", B8="Juv Girls"), "Bant/Juv Girls",
 IF(OR(B8="Jr Girls", B8="Sr Girls"), "Jr/Sr Girls", B8))</f>
        <v>Bant Boys</v>
      </c>
      <c r="E8" s="55">
        <v>8136</v>
      </c>
      <c r="F8" s="15" t="s">
        <v>495</v>
      </c>
      <c r="G8" s="8">
        <f>IFERROR(VALUE(VLOOKUP(F8, PTS!$A$2:$B$63, 2, FALSE)), "")</f>
        <v>0</v>
      </c>
      <c r="H8" s="15">
        <v>12</v>
      </c>
      <c r="I8" s="8">
        <f>IFERROR(VALUE(VLOOKUP(H8, PTS!$A$2:$B$63, 2, FALSE)), "")</f>
        <v>51</v>
      </c>
      <c r="J8" s="8">
        <v>7</v>
      </c>
      <c r="K8" s="8">
        <f>IFERROR(VALUE(VLOOKUP(J8, PTS!$A$2:$B$63, 2, FALSE)), "")</f>
        <v>70</v>
      </c>
      <c r="L8" s="15"/>
      <c r="M8" s="8"/>
      <c r="N8" s="15"/>
      <c r="O8" s="8"/>
      <c r="P8" s="15"/>
      <c r="Q8" s="8"/>
      <c r="R8" s="9">
        <f>SUM(G8,I8,K8,M8,O8,Q8)</f>
        <v>121</v>
      </c>
      <c r="S8" s="9"/>
      <c r="T8" s="9" cm="1">
        <f t="array" ref="T8">SUM(LARGE(CHOOSE({1,2,3,4,5,6}, G8, I8, K8, M8, O8, Q8), _xlfn.SEQUENCE(MIN(5, COUNTA(G8, I8, K8, M8, O8, Q8)))))</f>
        <v>121</v>
      </c>
      <c r="U8" s="9">
        <f>1+COUNTIFS(B:B,B8,R:R,"&gt;"&amp;R8)</f>
        <v>16</v>
      </c>
    </row>
    <row r="9" spans="1:21" s="10" customFormat="1" ht="20.100000000000001" customHeight="1" x14ac:dyDescent="0.3">
      <c r="A9" s="20" t="s">
        <v>481</v>
      </c>
      <c r="B9" s="11" t="s">
        <v>6</v>
      </c>
      <c r="C9" s="21" t="s">
        <v>344</v>
      </c>
      <c r="D9" s="11" t="str">
        <f>IF(OR(B9="Bant Girls", B9="Juv Girls"), "Bant/Juv Girls",
 IF(OR(B9="Jr Girls", B9="Sr Girls"), "Jr/Sr Girls", B9))</f>
        <v>Bant Boys</v>
      </c>
      <c r="E9" s="55">
        <v>8182</v>
      </c>
      <c r="F9" s="15" t="s">
        <v>495</v>
      </c>
      <c r="G9" s="8">
        <f>IFERROR(VALUE(VLOOKUP(F9, PTS!$A$2:$B$63, 2, FALSE)), "")</f>
        <v>0</v>
      </c>
      <c r="H9" s="15">
        <v>5</v>
      </c>
      <c r="I9" s="8">
        <f>IFERROR(VALUE(VLOOKUP(H9, PTS!$A$2:$B$63, 2, FALSE)), "")</f>
        <v>80</v>
      </c>
      <c r="J9" s="45">
        <v>8</v>
      </c>
      <c r="K9" s="8">
        <f>IFERROR(VALUE(VLOOKUP(J9, PTS!$A$2:$B$63, 2, FALSE)), "")</f>
        <v>65</v>
      </c>
      <c r="L9" s="15"/>
      <c r="M9" s="8"/>
      <c r="N9" s="15"/>
      <c r="O9" s="8"/>
      <c r="P9" s="15"/>
      <c r="Q9" s="8"/>
      <c r="R9" s="9">
        <f>SUM(G9,I9,K9,M9,O9,Q9)</f>
        <v>145</v>
      </c>
      <c r="S9" s="9"/>
      <c r="T9" s="9" cm="1">
        <f t="array" ref="T9">SUM(LARGE(CHOOSE({1,2,3,4,5,6}, G9, I9, K9, M9, O9, Q9), _xlfn.SEQUENCE(MIN(5, COUNTA(G9, I9, K9, M9, O9, Q9)))))</f>
        <v>145</v>
      </c>
      <c r="U9" s="9">
        <f>1+COUNTIFS(B:B,B9,R:R,"&gt;"&amp;R9)</f>
        <v>12</v>
      </c>
    </row>
    <row r="10" spans="1:21" s="10" customFormat="1" ht="20.100000000000001" customHeight="1" x14ac:dyDescent="0.3">
      <c r="A10" s="11" t="s">
        <v>322</v>
      </c>
      <c r="B10" s="11" t="s">
        <v>6</v>
      </c>
      <c r="C10" s="12" t="s">
        <v>320</v>
      </c>
      <c r="D10" s="11" t="str">
        <f>IF(OR(B10="Bant Girls", B10="Juv Girls"), "Bant/Juv Girls",
 IF(OR(B10="Jr Girls", B10="Sr Girls"), "Jr/Sr Girls", B10))</f>
        <v>Bant Boys</v>
      </c>
      <c r="E10" s="55">
        <v>8128</v>
      </c>
      <c r="F10" s="8">
        <v>24</v>
      </c>
      <c r="G10" s="8">
        <f>IFERROR(VALUE(VLOOKUP(F10, PTS!$A$2:$B$63, 2, FALSE)), "")</f>
        <v>36</v>
      </c>
      <c r="H10" s="8">
        <v>17</v>
      </c>
      <c r="I10" s="8">
        <f>IFERROR(VALUE(VLOOKUP(H10, PTS!$A$2:$B$63, 2, FALSE)), "")</f>
        <v>43</v>
      </c>
      <c r="J10" s="8">
        <v>9</v>
      </c>
      <c r="K10" s="8">
        <f>IFERROR(VALUE(VLOOKUP(J10, PTS!$A$2:$B$63, 2, FALSE)), "")</f>
        <v>60</v>
      </c>
      <c r="L10" s="8"/>
      <c r="M10" s="8"/>
      <c r="N10" s="8"/>
      <c r="O10" s="8"/>
      <c r="P10" s="8"/>
      <c r="Q10" s="8"/>
      <c r="R10" s="9">
        <f>SUM(G10,I10,K10,M10,O10,Q10)</f>
        <v>139</v>
      </c>
      <c r="S10" s="9"/>
      <c r="T10" s="9" cm="1">
        <f t="array" ref="T10">SUM(LARGE(CHOOSE({1,2,3,4,5,6}, G10, I10, K10, M10, O10, Q10), _xlfn.SEQUENCE(MIN(5, COUNTA(G10, I10, K10, M10, O10, Q10)))))</f>
        <v>139</v>
      </c>
      <c r="U10" s="9">
        <f>1+COUNTIFS(B:B,B10,R:R,"&gt;"&amp;R10)</f>
        <v>13</v>
      </c>
    </row>
    <row r="11" spans="1:21" s="10" customFormat="1" ht="20.100000000000001" customHeight="1" x14ac:dyDescent="0.3">
      <c r="A11" s="20" t="s">
        <v>332</v>
      </c>
      <c r="B11" s="11" t="s">
        <v>6</v>
      </c>
      <c r="C11" s="12" t="s">
        <v>454</v>
      </c>
      <c r="D11" s="11" t="str">
        <f>IF(OR(B11="Bant Girls", B11="Juv Girls"), "Bant/Juv Girls",
 IF(OR(B11="Jr Girls", B11="Sr Girls"), "Jr/Sr Girls", B11))</f>
        <v>Bant Boys</v>
      </c>
      <c r="E11" s="55">
        <v>8133</v>
      </c>
      <c r="F11" s="8" t="s">
        <v>495</v>
      </c>
      <c r="G11" s="8">
        <f>IFERROR(VALUE(VLOOKUP(F11, PTS!$A$2:$B$63, 2, FALSE)), "")</f>
        <v>0</v>
      </c>
      <c r="H11" s="8">
        <v>2</v>
      </c>
      <c r="I11" s="8">
        <f>IFERROR(VALUE(VLOOKUP(H11, PTS!$A$2:$B$63, 2, FALSE)), "")</f>
        <v>95</v>
      </c>
      <c r="J11" s="45">
        <v>10</v>
      </c>
      <c r="K11" s="8">
        <f>IFERROR(VALUE(VLOOKUP(J11, PTS!$A$2:$B$63, 2, FALSE)), "")</f>
        <v>55</v>
      </c>
      <c r="L11" s="8"/>
      <c r="M11" s="8"/>
      <c r="N11" s="8"/>
      <c r="O11" s="8"/>
      <c r="P11" s="8"/>
      <c r="Q11" s="8"/>
      <c r="R11" s="9">
        <f>SUM(G11,I11,K11,M11,O11,Q11)</f>
        <v>150</v>
      </c>
      <c r="S11" s="9"/>
      <c r="T11" s="9" cm="1">
        <f t="array" ref="T11">SUM(LARGE(CHOOSE({1,2,3,4,5,6}, G11, I11, K11, M11, O11, Q11), _xlfn.SEQUENCE(MIN(5, COUNTA(G11, I11, K11, M11, O11, Q11)))))</f>
        <v>150</v>
      </c>
      <c r="U11" s="9">
        <f>1+COUNTIFS(B:B,B11,R:R,"&gt;"&amp;R11)</f>
        <v>9</v>
      </c>
    </row>
    <row r="12" spans="1:21" s="10" customFormat="1" ht="20.100000000000001" customHeight="1" x14ac:dyDescent="0.3">
      <c r="A12" s="11" t="s">
        <v>319</v>
      </c>
      <c r="B12" s="11" t="s">
        <v>6</v>
      </c>
      <c r="C12" s="12" t="s">
        <v>320</v>
      </c>
      <c r="D12" s="11" t="str">
        <f>IF(OR(B12="Bant Girls", B12="Juv Girls"), "Bant/Juv Girls",
 IF(OR(B12="Jr Girls", B12="Sr Girls"), "Jr/Sr Girls", B12))</f>
        <v>Bant Boys</v>
      </c>
      <c r="E12" s="55">
        <v>8125</v>
      </c>
      <c r="F12" s="8">
        <v>17</v>
      </c>
      <c r="G12" s="8">
        <f>IFERROR(VALUE(VLOOKUP(F12, PTS!$A$2:$B$63, 2, FALSE)), "")</f>
        <v>43</v>
      </c>
      <c r="H12" s="8">
        <v>21</v>
      </c>
      <c r="I12" s="8">
        <f>IFERROR(VALUE(VLOOKUP(H12, PTS!$A$2:$B$63, 2, FALSE)), "")</f>
        <v>39</v>
      </c>
      <c r="J12" s="8">
        <v>11</v>
      </c>
      <c r="K12" s="8">
        <f>IFERROR(VALUE(VLOOKUP(J12, PTS!$A$2:$B$63, 2, FALSE)), "")</f>
        <v>53</v>
      </c>
      <c r="L12" s="8"/>
      <c r="M12" s="8"/>
      <c r="N12" s="8"/>
      <c r="O12" s="8"/>
      <c r="P12" s="8"/>
      <c r="Q12" s="8"/>
      <c r="R12" s="9">
        <f>SUM(G12,I12,K12,M12,O12,Q12)</f>
        <v>135</v>
      </c>
      <c r="S12" s="9"/>
      <c r="T12" s="9" cm="1">
        <f t="array" ref="T12">SUM(LARGE(CHOOSE({1,2,3,4,5,6}, G12, I12, K12, M12, O12, Q12), _xlfn.SEQUENCE(MIN(5, COUNTA(G12, I12, K12, M12, O12, Q12)))))</f>
        <v>135</v>
      </c>
      <c r="U12" s="9">
        <f>1+COUNTIFS(B:B,B12,R:R,"&gt;"&amp;R12)</f>
        <v>15</v>
      </c>
    </row>
    <row r="13" spans="1:21" s="10" customFormat="1" ht="20.100000000000001" customHeight="1" x14ac:dyDescent="0.3">
      <c r="A13" s="20" t="s">
        <v>172</v>
      </c>
      <c r="B13" s="11" t="s">
        <v>6</v>
      </c>
      <c r="C13" s="12" t="s">
        <v>168</v>
      </c>
      <c r="D13" s="11" t="str">
        <f>IF(OR(B13="Bant Girls", B13="Juv Girls"), "Bant/Juv Girls",
 IF(OR(B13="Jr Girls", B13="Sr Girls"), "Jr/Sr Girls", B13))</f>
        <v>Bant Boys</v>
      </c>
      <c r="E13" s="55">
        <v>8156</v>
      </c>
      <c r="F13" s="45">
        <v>11</v>
      </c>
      <c r="G13" s="8">
        <f>IFERROR(VALUE(VLOOKUP(F13, PTS!$A$2:$B$63, 2, FALSE)), "")</f>
        <v>53</v>
      </c>
      <c r="H13" s="45" t="s">
        <v>495</v>
      </c>
      <c r="I13" s="8">
        <f>IFERROR(VALUE(VLOOKUP(H13, PTS!$A$2:$B$63, 2, FALSE)), "")</f>
        <v>0</v>
      </c>
      <c r="J13" s="45">
        <v>12</v>
      </c>
      <c r="K13" s="8">
        <f>IFERROR(VALUE(VLOOKUP(J13, PTS!$A$2:$B$63, 2, FALSE)), "")</f>
        <v>51</v>
      </c>
      <c r="L13" s="20"/>
      <c r="M13" s="20"/>
      <c r="N13" s="20"/>
      <c r="O13" s="20"/>
      <c r="P13" s="20"/>
      <c r="Q13" s="20"/>
      <c r="R13" s="9">
        <f>SUM(G13,I13,K13,M13,O13,Q13)</f>
        <v>104</v>
      </c>
      <c r="S13" s="9"/>
      <c r="T13" s="9" cm="1">
        <f t="array" ref="T13">SUM(LARGE(CHOOSE({1,2,3,4,5,6}, G13, I13, K13, M13, O13, Q13), _xlfn.SEQUENCE(MIN(5, COUNTA(G13, I13, K13, M13, O13, Q13)))))</f>
        <v>104</v>
      </c>
      <c r="U13" s="9">
        <f>1+COUNTIFS(B:B,B13,R:R,"&gt;"&amp;R13)</f>
        <v>20</v>
      </c>
    </row>
    <row r="14" spans="1:21" s="10" customFormat="1" ht="20.100000000000001" customHeight="1" x14ac:dyDescent="0.3">
      <c r="A14" s="20" t="s">
        <v>362</v>
      </c>
      <c r="B14" s="11" t="s">
        <v>6</v>
      </c>
      <c r="C14" s="21" t="s">
        <v>358</v>
      </c>
      <c r="D14" s="11" t="str">
        <f>IF(OR(B14="Bant Girls", B14="Juv Girls"), "Bant/Juv Girls",
 IF(OR(B14="Jr Girls", B14="Sr Girls"), "Jr/Sr Girls", B14))</f>
        <v>Bant Boys</v>
      </c>
      <c r="E14" s="55">
        <v>8141</v>
      </c>
      <c r="F14" s="9">
        <v>33</v>
      </c>
      <c r="G14" s="8">
        <f>IFERROR(VALUE(VLOOKUP(F14, PTS!$A$2:$B$63, 2, FALSE)), "")</f>
        <v>27</v>
      </c>
      <c r="H14" s="9">
        <v>42</v>
      </c>
      <c r="I14" s="8">
        <f>IFERROR(VALUE(VLOOKUP(H14, PTS!$A$2:$B$63, 2, FALSE)), "")</f>
        <v>18</v>
      </c>
      <c r="J14" s="8">
        <v>13</v>
      </c>
      <c r="K14" s="8">
        <f>IFERROR(VALUE(VLOOKUP(J14, PTS!$A$2:$B$63, 2, FALSE)), "")</f>
        <v>49</v>
      </c>
      <c r="L14" s="8"/>
      <c r="M14" s="8"/>
      <c r="N14" s="8"/>
      <c r="O14" s="8"/>
      <c r="P14" s="9"/>
      <c r="Q14" s="8"/>
      <c r="R14" s="9">
        <f>SUM(G14,I14,K14,M14,O14,Q14)</f>
        <v>94</v>
      </c>
      <c r="S14" s="9"/>
      <c r="T14" s="9" cm="1">
        <f t="array" ref="T14">SUM(LARGE(CHOOSE({1,2,3,4,5,6}, G14, I14, K14, M14, O14, Q14), _xlfn.SEQUENCE(MIN(5, COUNTA(G14, I14, K14, M14, O14, Q14)))))</f>
        <v>94</v>
      </c>
      <c r="U14" s="9">
        <f>1+COUNTIFS(B:B,B14,R:R,"&gt;"&amp;R14)</f>
        <v>23</v>
      </c>
    </row>
    <row r="15" spans="1:21" s="10" customFormat="1" ht="20.100000000000001" customHeight="1" x14ac:dyDescent="0.3">
      <c r="A15" s="11" t="s">
        <v>360</v>
      </c>
      <c r="B15" s="11" t="s">
        <v>6</v>
      </c>
      <c r="C15" s="21" t="s">
        <v>358</v>
      </c>
      <c r="D15" s="11" t="str">
        <f>IF(OR(B15="Bant Girls", B15="Juv Girls"), "Bant/Juv Girls",
 IF(OR(B15="Jr Girls", B15="Sr Girls"), "Jr/Sr Girls", B15))</f>
        <v>Bant Boys</v>
      </c>
      <c r="E15" s="55">
        <v>8139</v>
      </c>
      <c r="F15" s="8">
        <v>16</v>
      </c>
      <c r="G15" s="8">
        <f>IFERROR(VALUE(VLOOKUP(F15, PTS!$A$2:$B$63, 2, FALSE)), "")</f>
        <v>44</v>
      </c>
      <c r="H15" s="8">
        <v>9</v>
      </c>
      <c r="I15" s="8">
        <f>IFERROR(VALUE(VLOOKUP(H15, PTS!$A$2:$B$63, 2, FALSE)), "")</f>
        <v>60</v>
      </c>
      <c r="J15" s="45">
        <v>14</v>
      </c>
      <c r="K15" s="8">
        <f>IFERROR(VALUE(VLOOKUP(J15, PTS!$A$2:$B$63, 2, FALSE)), "")</f>
        <v>47</v>
      </c>
      <c r="L15" s="8"/>
      <c r="M15" s="8"/>
      <c r="N15" s="8"/>
      <c r="O15" s="8"/>
      <c r="P15" s="9"/>
      <c r="Q15" s="8"/>
      <c r="R15" s="9">
        <f>SUM(G15,I15,K15,M15,O15,Q15)</f>
        <v>151</v>
      </c>
      <c r="S15" s="9"/>
      <c r="T15" s="9" cm="1">
        <f t="array" ref="T15">SUM(LARGE(CHOOSE({1,2,3,4,5,6}, G15, I15, K15, M15, O15, Q15), _xlfn.SEQUENCE(MIN(5, COUNTA(G15, I15, K15, M15, O15, Q15)))))</f>
        <v>151</v>
      </c>
      <c r="U15" s="9">
        <f>1+COUNTIFS(B:B,B15,R:R,"&gt;"&amp;R15)</f>
        <v>8</v>
      </c>
    </row>
    <row r="16" spans="1:21" s="10" customFormat="1" ht="20.100000000000001" customHeight="1" x14ac:dyDescent="0.3">
      <c r="A16" s="11" t="s">
        <v>120</v>
      </c>
      <c r="B16" s="11" t="s">
        <v>6</v>
      </c>
      <c r="C16" s="12" t="s">
        <v>118</v>
      </c>
      <c r="D16" s="11" t="str">
        <f>IF(OR(B16="Bant Girls", B16="Juv Girls"), "Bant/Juv Girls",
 IF(OR(B16="Jr Girls", B16="Sr Girls"), "Jr/Sr Girls", B16))</f>
        <v>Bant Boys</v>
      </c>
      <c r="E16" s="55">
        <v>8168</v>
      </c>
      <c r="F16" s="9">
        <v>20</v>
      </c>
      <c r="G16" s="8">
        <f>IFERROR(VALUE(VLOOKUP(F16, PTS!$A$2:$B$63, 2, FALSE)), "")</f>
        <v>40</v>
      </c>
      <c r="H16" s="9">
        <v>24</v>
      </c>
      <c r="I16" s="8">
        <f>IFERROR(VALUE(VLOOKUP(H16, PTS!$A$2:$B$63, 2, FALSE)), "")</f>
        <v>36</v>
      </c>
      <c r="J16" s="8">
        <v>15</v>
      </c>
      <c r="K16" s="8">
        <f>IFERROR(VALUE(VLOOKUP(J16, PTS!$A$2:$B$63, 2, FALSE)), "")</f>
        <v>45</v>
      </c>
      <c r="L16" s="9"/>
      <c r="M16" s="8"/>
      <c r="N16" s="8"/>
      <c r="O16" s="8"/>
      <c r="P16" s="9"/>
      <c r="Q16" s="8"/>
      <c r="R16" s="9">
        <f>SUM(G16,I16,K16,M16,O16,Q16)</f>
        <v>121</v>
      </c>
      <c r="S16" s="9"/>
      <c r="T16" s="9" cm="1">
        <f t="array" ref="T16">SUM(LARGE(CHOOSE({1,2,3,4,5,6}, G16, I16, K16, M16, O16, Q16), _xlfn.SEQUENCE(MIN(5, COUNTA(G16, I16, K16, M16, O16, Q16)))))</f>
        <v>121</v>
      </c>
      <c r="U16" s="9">
        <f>1+COUNTIFS(B:B,B16,R:R,"&gt;"&amp;R16)</f>
        <v>16</v>
      </c>
    </row>
    <row r="17" spans="1:21" s="10" customFormat="1" ht="20.100000000000001" customHeight="1" x14ac:dyDescent="0.3">
      <c r="A17" s="20" t="s">
        <v>457</v>
      </c>
      <c r="B17" s="11" t="s">
        <v>6</v>
      </c>
      <c r="C17" s="12" t="s">
        <v>320</v>
      </c>
      <c r="D17" s="11" t="str">
        <f>IF(OR(B17="Bant Girls", B17="Juv Girls"), "Bant/Juv Girls",
 IF(OR(B17="Jr Girls", B17="Sr Girls"), "Jr/Sr Girls", B17))</f>
        <v>Bant Boys</v>
      </c>
      <c r="E17" s="55">
        <v>8180</v>
      </c>
      <c r="F17" s="8" t="s">
        <v>495</v>
      </c>
      <c r="G17" s="8">
        <f>IFERROR(VALUE(VLOOKUP(F17, PTS!$A$2:$B$63, 2, FALSE)), "")</f>
        <v>0</v>
      </c>
      <c r="H17" s="8">
        <v>37</v>
      </c>
      <c r="I17" s="8">
        <f>IFERROR(VALUE(VLOOKUP(H17, PTS!$A$2:$B$63, 2, FALSE)), "")</f>
        <v>23</v>
      </c>
      <c r="J17" s="45">
        <v>16</v>
      </c>
      <c r="K17" s="8">
        <f>IFERROR(VALUE(VLOOKUP(J17, PTS!$A$2:$B$63, 2, FALSE)), "")</f>
        <v>44</v>
      </c>
      <c r="L17" s="8"/>
      <c r="M17" s="8"/>
      <c r="N17" s="8"/>
      <c r="O17" s="8"/>
      <c r="P17" s="8"/>
      <c r="Q17" s="8"/>
      <c r="R17" s="9">
        <f>SUM(G17,I17,K17,M17,O17,Q17)</f>
        <v>67</v>
      </c>
      <c r="S17" s="9"/>
      <c r="T17" s="9" cm="1">
        <f t="array" ref="T17">SUM(LARGE(CHOOSE({1,2,3,4,5,6}, G17, I17, K17, M17, O17, Q17), _xlfn.SEQUENCE(MIN(5, COUNTA(G17, I17, K17, M17, O17, Q17)))))</f>
        <v>67</v>
      </c>
      <c r="U17" s="9">
        <f>1+COUNTIFS(B:B,B17,R:R,"&gt;"&amp;R17)</f>
        <v>38</v>
      </c>
    </row>
    <row r="18" spans="1:21" s="10" customFormat="1" ht="20.100000000000001" customHeight="1" x14ac:dyDescent="0.3">
      <c r="A18" s="20" t="s">
        <v>74</v>
      </c>
      <c r="B18" s="11" t="s">
        <v>6</v>
      </c>
      <c r="C18" s="21" t="s">
        <v>71</v>
      </c>
      <c r="D18" s="11" t="str">
        <f>IF(OR(B18="Bant Girls", B18="Juv Girls"), "Bant/Juv Girls",
 IF(OR(B18="Jr Girls", B18="Sr Girls"), "Jr/Sr Girls", B18))</f>
        <v>Bant Boys</v>
      </c>
      <c r="E18" s="55">
        <v>8173</v>
      </c>
      <c r="F18" s="8" t="s">
        <v>495</v>
      </c>
      <c r="G18" s="8">
        <f>IFERROR(VALUE(VLOOKUP(F18, PTS!$A$2:$B$63, 2, FALSE)), "")</f>
        <v>0</v>
      </c>
      <c r="H18" s="8" t="s">
        <v>495</v>
      </c>
      <c r="I18" s="8">
        <f>IFERROR(VALUE(VLOOKUP(H18, PTS!$A$2:$B$63, 2, FALSE)), "")</f>
        <v>0</v>
      </c>
      <c r="J18" s="8">
        <v>17</v>
      </c>
      <c r="K18" s="8">
        <f>IFERROR(VALUE(VLOOKUP(J18, PTS!$A$2:$B$63, 2, FALSE)), "")</f>
        <v>43</v>
      </c>
      <c r="L18" s="9"/>
      <c r="M18" s="8"/>
      <c r="N18" s="9"/>
      <c r="O18" s="8"/>
      <c r="P18" s="8"/>
      <c r="Q18" s="8"/>
      <c r="R18" s="9">
        <f>SUM(G18,I18,K18,M18,O18,Q18)</f>
        <v>43</v>
      </c>
      <c r="S18" s="9"/>
      <c r="T18" s="9" cm="1">
        <f t="array" ref="T18">SUM(LARGE(CHOOSE({1,2,3,4,5,6}, G18, I18, K18, M18, O18, Q18), _xlfn.SEQUENCE(MIN(5, COUNTA(G18, I18, K18, M18, O18, Q18)))))</f>
        <v>43</v>
      </c>
      <c r="U18" s="9">
        <f>1+COUNTIFS(B:B,B18,R:R,"&gt;"&amp;R18)</f>
        <v>45</v>
      </c>
    </row>
    <row r="19" spans="1:21" s="10" customFormat="1" ht="20.100000000000001" customHeight="1" x14ac:dyDescent="0.3">
      <c r="A19" s="20" t="s">
        <v>236</v>
      </c>
      <c r="B19" s="11" t="s">
        <v>6</v>
      </c>
      <c r="C19" s="12" t="s">
        <v>237</v>
      </c>
      <c r="D19" s="11" t="str">
        <f>IF(OR(B19="Bant Girls", B19="Juv Girls"), "Bant/Juv Girls",
 IF(OR(B19="Jr Girls", B19="Sr Girls"), "Jr/Sr Girls", B19))</f>
        <v>Bant Boys</v>
      </c>
      <c r="E19" s="55">
        <v>8144</v>
      </c>
      <c r="F19" s="9">
        <v>9</v>
      </c>
      <c r="G19" s="8">
        <f>IFERROR(VALUE(VLOOKUP(F19, PTS!$A$2:$B$63, 2, FALSE)), "")</f>
        <v>60</v>
      </c>
      <c r="H19" s="9">
        <v>14</v>
      </c>
      <c r="I19" s="8">
        <f>IFERROR(VALUE(VLOOKUP(H19, PTS!$A$2:$B$63, 2, FALSE)), "")</f>
        <v>47</v>
      </c>
      <c r="J19" s="45">
        <v>18</v>
      </c>
      <c r="K19" s="8">
        <f>IFERROR(VALUE(VLOOKUP(J19, PTS!$A$2:$B$63, 2, FALSE)), "")</f>
        <v>42</v>
      </c>
      <c r="L19" s="9"/>
      <c r="M19" s="8"/>
      <c r="N19" s="9"/>
      <c r="O19" s="8"/>
      <c r="P19" s="9"/>
      <c r="Q19" s="8"/>
      <c r="R19" s="9">
        <f>SUM(G19,I19,K19,M19,O19,Q19)</f>
        <v>149</v>
      </c>
      <c r="S19" s="9"/>
      <c r="T19" s="9" cm="1">
        <f t="array" ref="T19">SUM(LARGE(CHOOSE({1,2,3,4,5,6}, G19, I19, K19, M19, O19, Q19), _xlfn.SEQUENCE(MIN(5, COUNTA(G19, I19, K19, M19, O19, Q19)))))</f>
        <v>149</v>
      </c>
      <c r="U19" s="9">
        <f>1+COUNTIFS(B:B,B19,R:R,"&gt;"&amp;R19)</f>
        <v>11</v>
      </c>
    </row>
    <row r="20" spans="1:21" s="10" customFormat="1" ht="20.100000000000001" customHeight="1" x14ac:dyDescent="0.3">
      <c r="A20" s="11" t="s">
        <v>142</v>
      </c>
      <c r="B20" s="11" t="s">
        <v>6</v>
      </c>
      <c r="C20" s="12" t="s">
        <v>138</v>
      </c>
      <c r="D20" s="11" t="str">
        <f>IF(OR(B20="Bant Girls", B20="Juv Girls"), "Bant/Juv Girls",
 IF(OR(B20="Jr Girls", B20="Sr Girls"), "Jr/Sr Girls", B20))</f>
        <v>Bant Boys</v>
      </c>
      <c r="E20" s="55">
        <v>8163</v>
      </c>
      <c r="F20" s="45">
        <v>5</v>
      </c>
      <c r="G20" s="8">
        <f>IFERROR(VALUE(VLOOKUP(F20, PTS!$A$2:$B$63, 2, FALSE)), "")</f>
        <v>80</v>
      </c>
      <c r="H20" s="45">
        <v>3</v>
      </c>
      <c r="I20" s="8">
        <f>IFERROR(VALUE(VLOOKUP(H20, PTS!$A$2:$B$63, 2, FALSE)), "")</f>
        <v>90</v>
      </c>
      <c r="J20" s="8">
        <v>19</v>
      </c>
      <c r="K20" s="8">
        <f>IFERROR(VALUE(VLOOKUP(J20, PTS!$A$2:$B$63, 2, FALSE)), "")</f>
        <v>41</v>
      </c>
      <c r="L20" s="20"/>
      <c r="M20" s="20"/>
      <c r="N20" s="20"/>
      <c r="O20" s="20"/>
      <c r="P20" s="20"/>
      <c r="Q20" s="20"/>
      <c r="R20" s="9">
        <f>SUM(G20,I20,K20,M20,O20,Q20)</f>
        <v>211</v>
      </c>
      <c r="S20" s="9"/>
      <c r="T20" s="9" cm="1">
        <f t="array" ref="T20">SUM(LARGE(CHOOSE({1,2,3,4,5,6}, G20, I20, K20, M20, O20, Q20), _xlfn.SEQUENCE(MIN(5, COUNTA(G20, I20, K20, M20, O20, Q20)))))</f>
        <v>211</v>
      </c>
      <c r="U20" s="9">
        <f>1+COUNTIFS(B:B,B20,R:R,"&gt;"&amp;R20)</f>
        <v>6</v>
      </c>
    </row>
    <row r="21" spans="1:21" s="10" customFormat="1" ht="20.100000000000001" customHeight="1" x14ac:dyDescent="0.3">
      <c r="A21" s="11" t="s">
        <v>140</v>
      </c>
      <c r="B21" s="11" t="s">
        <v>6</v>
      </c>
      <c r="C21" s="12" t="s">
        <v>138</v>
      </c>
      <c r="D21" s="11" t="str">
        <f>IF(OR(B21="Bant Girls", B21="Juv Girls"), "Bant/Juv Girls",
 IF(OR(B21="Jr Girls", B21="Sr Girls"), "Jr/Sr Girls", B21))</f>
        <v>Bant Boys</v>
      </c>
      <c r="E21" s="55">
        <v>8161</v>
      </c>
      <c r="F21" s="45">
        <v>10</v>
      </c>
      <c r="G21" s="8">
        <f>IFERROR(VALUE(VLOOKUP(F21, PTS!$A$2:$B$63, 2, FALSE)), "")</f>
        <v>55</v>
      </c>
      <c r="H21" s="45">
        <v>10</v>
      </c>
      <c r="I21" s="8">
        <f>IFERROR(VALUE(VLOOKUP(H21, PTS!$A$2:$B$63, 2, FALSE)), "")</f>
        <v>55</v>
      </c>
      <c r="J21" s="45">
        <v>20</v>
      </c>
      <c r="K21" s="8">
        <f>IFERROR(VALUE(VLOOKUP(J21, PTS!$A$2:$B$63, 2, FALSE)), "")</f>
        <v>40</v>
      </c>
      <c r="L21" s="20"/>
      <c r="M21" s="20"/>
      <c r="N21" s="20"/>
      <c r="O21" s="20"/>
      <c r="P21" s="20"/>
      <c r="Q21" s="20"/>
      <c r="R21" s="9">
        <f>SUM(G21,I21,K21,M21,O21,Q21)</f>
        <v>150</v>
      </c>
      <c r="S21" s="9"/>
      <c r="T21" s="9" cm="1">
        <f t="array" ref="T21">SUM(LARGE(CHOOSE({1,2,3,4,5,6}, G21, I21, K21, M21, O21, Q21), _xlfn.SEQUENCE(MIN(5, COUNTA(G21, I21, K21, M21, O21, Q21)))))</f>
        <v>150</v>
      </c>
      <c r="U21" s="9">
        <f>1+COUNTIFS(B:B,B21,R:R,"&gt;"&amp;R21)</f>
        <v>9</v>
      </c>
    </row>
    <row r="22" spans="1:21" s="10" customFormat="1" ht="20.100000000000001" customHeight="1" x14ac:dyDescent="0.3">
      <c r="A22" s="11" t="s">
        <v>119</v>
      </c>
      <c r="B22" s="11" t="s">
        <v>6</v>
      </c>
      <c r="C22" s="12" t="s">
        <v>118</v>
      </c>
      <c r="D22" s="11" t="str">
        <f>IF(OR(B22="Bant Girls", B22="Juv Girls"), "Bant/Juv Girls",
 IF(OR(B22="Jr Girls", B22="Sr Girls"), "Jr/Sr Girls", B22))</f>
        <v>Bant Boys</v>
      </c>
      <c r="E22" s="55">
        <v>8167</v>
      </c>
      <c r="F22" s="45">
        <v>27</v>
      </c>
      <c r="G22" s="8">
        <f>IFERROR(VALUE(VLOOKUP(F22, PTS!$A$2:$B$63, 2, FALSE)), "")</f>
        <v>33</v>
      </c>
      <c r="H22" s="45" t="s">
        <v>495</v>
      </c>
      <c r="I22" s="8">
        <f>IFERROR(VALUE(VLOOKUP(H22, PTS!$A$2:$B$63, 2, FALSE)), "")</f>
        <v>0</v>
      </c>
      <c r="J22" s="8">
        <v>21</v>
      </c>
      <c r="K22" s="8">
        <f>IFERROR(VALUE(VLOOKUP(J22, PTS!$A$2:$B$63, 2, FALSE)), "")</f>
        <v>39</v>
      </c>
      <c r="L22" s="20"/>
      <c r="M22" s="20"/>
      <c r="N22" s="20"/>
      <c r="O22" s="20"/>
      <c r="P22" s="20"/>
      <c r="Q22" s="20"/>
      <c r="R22" s="9">
        <f>SUM(G22,I22,K22,M22,O22,Q22)</f>
        <v>72</v>
      </c>
      <c r="S22" s="9"/>
      <c r="T22" s="9" cm="1">
        <f t="array" ref="T22">SUM(LARGE(CHOOSE({1,2,3,4,5,6}, G22, I22, K22, M22, O22, Q22), _xlfn.SEQUENCE(MIN(5, COUNTA(G22, I22, K22, M22, O22, Q22)))))</f>
        <v>72</v>
      </c>
      <c r="U22" s="9">
        <f>1+COUNTIFS(B:B,B22,R:R,"&gt;"&amp;R22)</f>
        <v>33</v>
      </c>
    </row>
    <row r="23" spans="1:21" s="10" customFormat="1" ht="20.100000000000001" customHeight="1" x14ac:dyDescent="0.3">
      <c r="A23" s="11" t="s">
        <v>137</v>
      </c>
      <c r="B23" s="11" t="s">
        <v>6</v>
      </c>
      <c r="C23" s="12" t="s">
        <v>138</v>
      </c>
      <c r="D23" s="11" t="str">
        <f>IF(OR(B23="Bant Girls", B23="Juv Girls"), "Bant/Juv Girls",
 IF(OR(B23="Jr Girls", B23="Sr Girls"), "Jr/Sr Girls", B23))</f>
        <v>Bant Boys</v>
      </c>
      <c r="E23" s="55">
        <v>8159</v>
      </c>
      <c r="F23" s="45">
        <v>8</v>
      </c>
      <c r="G23" s="8">
        <f>IFERROR(VALUE(VLOOKUP(F23, PTS!$A$2:$B$63, 2, FALSE)), "")</f>
        <v>65</v>
      </c>
      <c r="H23" s="45">
        <v>27</v>
      </c>
      <c r="I23" s="8">
        <f>IFERROR(VALUE(VLOOKUP(H23, PTS!$A$2:$B$63, 2, FALSE)), "")</f>
        <v>33</v>
      </c>
      <c r="J23" s="45">
        <v>22</v>
      </c>
      <c r="K23" s="8">
        <f>IFERROR(VALUE(VLOOKUP(J23, PTS!$A$2:$B$63, 2, FALSE)), "")</f>
        <v>38</v>
      </c>
      <c r="L23" s="20"/>
      <c r="M23" s="20"/>
      <c r="N23" s="20"/>
      <c r="O23" s="20"/>
      <c r="P23" s="20"/>
      <c r="Q23" s="20"/>
      <c r="R23" s="9">
        <f>SUM(G23,I23,K23,M23,O23,Q23)</f>
        <v>136</v>
      </c>
      <c r="S23" s="9"/>
      <c r="T23" s="9" cm="1">
        <f t="array" ref="T23">SUM(LARGE(CHOOSE({1,2,3,4,5,6}, G23, I23, K23, M23, O23, Q23), _xlfn.SEQUENCE(MIN(5, COUNTA(G23, I23, K23, M23, O23, Q23)))))</f>
        <v>136</v>
      </c>
      <c r="U23" s="9">
        <f>1+COUNTIFS(B:B,B23,R:R,"&gt;"&amp;R23)</f>
        <v>14</v>
      </c>
    </row>
    <row r="24" spans="1:21" s="10" customFormat="1" ht="20.100000000000001" customHeight="1" x14ac:dyDescent="0.3">
      <c r="A24" s="20" t="s">
        <v>363</v>
      </c>
      <c r="B24" s="11" t="s">
        <v>6</v>
      </c>
      <c r="C24" s="21" t="s">
        <v>358</v>
      </c>
      <c r="D24" s="11" t="str">
        <f>IF(OR(B24="Bant Girls", B24="Juv Girls"), "Bant/Juv Girls",
 IF(OR(B24="Jr Girls", B24="Sr Girls"), "Jr/Sr Girls", B24))</f>
        <v>Bant Boys</v>
      </c>
      <c r="E24" s="55">
        <v>8142</v>
      </c>
      <c r="F24" s="9">
        <v>12</v>
      </c>
      <c r="G24" s="8">
        <f>IFERROR(VALUE(VLOOKUP(F24, PTS!$A$2:$B$63, 2, FALSE)), "")</f>
        <v>51</v>
      </c>
      <c r="H24" s="9">
        <v>36</v>
      </c>
      <c r="I24" s="8">
        <f>IFERROR(VALUE(VLOOKUP(H24, PTS!$A$2:$B$63, 2, FALSE)), "")</f>
        <v>24</v>
      </c>
      <c r="J24" s="8">
        <v>23</v>
      </c>
      <c r="K24" s="8">
        <f>IFERROR(VALUE(VLOOKUP(J24, PTS!$A$2:$B$63, 2, FALSE)), "")</f>
        <v>37</v>
      </c>
      <c r="L24" s="8"/>
      <c r="M24" s="8"/>
      <c r="N24" s="8"/>
      <c r="O24" s="8"/>
      <c r="P24" s="9"/>
      <c r="Q24" s="8"/>
      <c r="R24" s="9">
        <f>SUM(G24,I24,K24,M24,O24,Q24)</f>
        <v>112</v>
      </c>
      <c r="S24" s="9"/>
      <c r="T24" s="9" cm="1">
        <f t="array" ref="T24">SUM(LARGE(CHOOSE({1,2,3,4,5,6}, G24, I24, K24, M24, O24, Q24), _xlfn.SEQUENCE(MIN(5, COUNTA(G24, I24, K24, M24, O24, Q24)))))</f>
        <v>112</v>
      </c>
      <c r="U24" s="9">
        <f>1+COUNTIFS(B:B,B24,R:R,"&gt;"&amp;R24)</f>
        <v>19</v>
      </c>
    </row>
    <row r="25" spans="1:21" s="10" customFormat="1" ht="20.100000000000001" customHeight="1" x14ac:dyDescent="0.3">
      <c r="A25" s="11" t="s">
        <v>159</v>
      </c>
      <c r="B25" s="11" t="s">
        <v>6</v>
      </c>
      <c r="C25" s="12" t="s">
        <v>160</v>
      </c>
      <c r="D25" s="11" t="str">
        <f>IF(OR(B25="Bant Girls", B25="Juv Girls"), "Bant/Juv Girls",
 IF(OR(B25="Jr Girls", B25="Sr Girls"), "Jr/Sr Girls", B25))</f>
        <v>Bant Boys</v>
      </c>
      <c r="E25" s="55">
        <v>8157</v>
      </c>
      <c r="F25" s="9">
        <v>30</v>
      </c>
      <c r="G25" s="8">
        <f>IFERROR(VALUE(VLOOKUP(F25, PTS!$A$2:$B$63, 2, FALSE)), "")</f>
        <v>30</v>
      </c>
      <c r="H25" s="9">
        <v>31</v>
      </c>
      <c r="I25" s="8">
        <f>IFERROR(VALUE(VLOOKUP(H25, PTS!$A$2:$B$63, 2, FALSE)), "")</f>
        <v>29</v>
      </c>
      <c r="J25" s="45">
        <v>24</v>
      </c>
      <c r="K25" s="8">
        <f>IFERROR(VALUE(VLOOKUP(J25, PTS!$A$2:$B$63, 2, FALSE)), "")</f>
        <v>36</v>
      </c>
      <c r="L25" s="9"/>
      <c r="M25" s="8"/>
      <c r="N25" s="9"/>
      <c r="O25" s="8"/>
      <c r="P25" s="9"/>
      <c r="Q25" s="8"/>
      <c r="R25" s="9">
        <f>SUM(G25,I25,K25,M25,O25,Q25)</f>
        <v>95</v>
      </c>
      <c r="S25" s="9"/>
      <c r="T25" s="9" cm="1">
        <f t="array" ref="T25">SUM(LARGE(CHOOSE({1,2,3,4,5,6}, G25, I25, K25, M25, O25, Q25), _xlfn.SEQUENCE(MIN(5, COUNTA(G25, I25, K25, M25, O25, Q25)))))</f>
        <v>95</v>
      </c>
      <c r="U25" s="9">
        <f>1+COUNTIFS(B:B,B25,R:R,"&gt;"&amp;R25)</f>
        <v>22</v>
      </c>
    </row>
    <row r="26" spans="1:21" s="10" customFormat="1" ht="20.100000000000001" customHeight="1" x14ac:dyDescent="0.3">
      <c r="A26" s="11" t="s">
        <v>426</v>
      </c>
      <c r="B26" s="11" t="s">
        <v>6</v>
      </c>
      <c r="C26" s="12" t="s">
        <v>248</v>
      </c>
      <c r="D26" s="11" t="str">
        <f>IF(OR(B26="Bant Girls", B26="Juv Girls"), "Bant/Juv Girls",
 IF(OR(B26="Jr Girls", B26="Sr Girls"), "Jr/Sr Girls", B26))</f>
        <v>Bant Boys</v>
      </c>
      <c r="E26" s="55">
        <v>8123</v>
      </c>
      <c r="F26" s="45">
        <v>18</v>
      </c>
      <c r="G26" s="8">
        <f>IFERROR(VALUE(VLOOKUP(F26, PTS!$A$2:$B$63, 2, FALSE)), "")</f>
        <v>42</v>
      </c>
      <c r="H26" s="45">
        <v>23</v>
      </c>
      <c r="I26" s="8">
        <f>IFERROR(VALUE(VLOOKUP(H26, PTS!$A$2:$B$63, 2, FALSE)), "")</f>
        <v>37</v>
      </c>
      <c r="J26" s="8">
        <v>25</v>
      </c>
      <c r="K26" s="8">
        <f>IFERROR(VALUE(VLOOKUP(J26, PTS!$A$2:$B$63, 2, FALSE)), "")</f>
        <v>35</v>
      </c>
      <c r="L26" s="20"/>
      <c r="M26" s="20"/>
      <c r="N26" s="20"/>
      <c r="O26" s="20"/>
      <c r="P26" s="20"/>
      <c r="Q26" s="20"/>
      <c r="R26" s="9">
        <f>SUM(G26,I26,K26,M26,O26,Q26)</f>
        <v>114</v>
      </c>
      <c r="S26" s="9"/>
      <c r="T26" s="9" cm="1">
        <f t="array" ref="T26">SUM(LARGE(CHOOSE({1,2,3,4,5,6}, G26, I26, K26, M26, O26, Q26), _xlfn.SEQUENCE(MIN(5, COUNTA(G26, I26, K26, M26, O26, Q26)))))</f>
        <v>114</v>
      </c>
      <c r="U26" s="9">
        <f>1+COUNTIFS(B:B,B26,R:R,"&gt;"&amp;R26)</f>
        <v>18</v>
      </c>
    </row>
    <row r="27" spans="1:21" s="10" customFormat="1" ht="20.100000000000001" customHeight="1" x14ac:dyDescent="0.3">
      <c r="A27" s="20" t="s">
        <v>323</v>
      </c>
      <c r="B27" s="11" t="s">
        <v>6</v>
      </c>
      <c r="C27" s="12" t="s">
        <v>320</v>
      </c>
      <c r="D27" s="11" t="str">
        <f>IF(OR(B27="Bant Girls", B27="Juv Girls"), "Bant/Juv Girls",
 IF(OR(B27="Jr Girls", B27="Sr Girls"), "Jr/Sr Girls", B27))</f>
        <v>Bant Boys</v>
      </c>
      <c r="E27" s="55">
        <v>8129</v>
      </c>
      <c r="F27" s="8">
        <v>31</v>
      </c>
      <c r="G27" s="8">
        <f>IFERROR(VALUE(VLOOKUP(F27, PTS!$A$2:$B$63, 2, FALSE)), "")</f>
        <v>29</v>
      </c>
      <c r="H27" s="8">
        <v>41</v>
      </c>
      <c r="I27" s="8">
        <f>IFERROR(VALUE(VLOOKUP(H27, PTS!$A$2:$B$63, 2, FALSE)), "")</f>
        <v>19</v>
      </c>
      <c r="J27" s="45">
        <v>26</v>
      </c>
      <c r="K27" s="8">
        <f>IFERROR(VALUE(VLOOKUP(J27, PTS!$A$2:$B$63, 2, FALSE)), "")</f>
        <v>34</v>
      </c>
      <c r="L27" s="8"/>
      <c r="M27" s="8"/>
      <c r="N27" s="8"/>
      <c r="O27" s="8"/>
      <c r="P27" s="8"/>
      <c r="Q27" s="8"/>
      <c r="R27" s="9">
        <f>SUM(G27,I27,K27,M27,O27,Q27)</f>
        <v>82</v>
      </c>
      <c r="S27" s="9"/>
      <c r="T27" s="9" cm="1">
        <f t="array" ref="T27">SUM(LARGE(CHOOSE({1,2,3,4,5,6}, G27, I27, K27, M27, O27, Q27), _xlfn.SEQUENCE(MIN(5, COUNTA(G27, I27, K27, M27, O27, Q27)))))</f>
        <v>82</v>
      </c>
      <c r="U27" s="9">
        <f>1+COUNTIFS(B:B,B27,R:R,"&gt;"&amp;R27)</f>
        <v>28</v>
      </c>
    </row>
    <row r="28" spans="1:21" s="10" customFormat="1" ht="20.100000000000001" customHeight="1" x14ac:dyDescent="0.3">
      <c r="A28" s="11" t="s">
        <v>117</v>
      </c>
      <c r="B28" s="11" t="s">
        <v>6</v>
      </c>
      <c r="C28" s="12" t="s">
        <v>118</v>
      </c>
      <c r="D28" s="11" t="str">
        <f>IF(OR(B28="Bant Girls", B28="Juv Girls"), "Bant/Juv Girls",
 IF(OR(B28="Jr Girls", B28="Sr Girls"), "Jr/Sr Girls", B28))</f>
        <v>Bant Boys</v>
      </c>
      <c r="E28" s="55">
        <v>8166</v>
      </c>
      <c r="F28" s="9">
        <v>40</v>
      </c>
      <c r="G28" s="8">
        <f>IFERROR(VALUE(VLOOKUP(F28, PTS!$A$2:$B$63, 2, FALSE)), "")</f>
        <v>20</v>
      </c>
      <c r="H28" s="9">
        <v>43</v>
      </c>
      <c r="I28" s="8">
        <f>IFERROR(VALUE(VLOOKUP(H28, PTS!$A$2:$B$63, 2, FALSE)), "")</f>
        <v>17</v>
      </c>
      <c r="J28" s="8">
        <v>27</v>
      </c>
      <c r="K28" s="8">
        <f>IFERROR(VALUE(VLOOKUP(J28, PTS!$A$2:$B$63, 2, FALSE)), "")</f>
        <v>33</v>
      </c>
      <c r="L28" s="9"/>
      <c r="M28" s="8"/>
      <c r="N28" s="9"/>
      <c r="O28" s="8"/>
      <c r="P28" s="9"/>
      <c r="Q28" s="8"/>
      <c r="R28" s="9">
        <f>SUM(G28,I28,K28,M28,O28,Q28)</f>
        <v>70</v>
      </c>
      <c r="S28" s="9"/>
      <c r="T28" s="9" cm="1">
        <f t="array" ref="T28">SUM(LARGE(CHOOSE({1,2,3,4,5,6}, G28, I28, K28, M28, O28, Q28), _xlfn.SEQUENCE(MIN(5, COUNTA(G28, I28, K28, M28, O28, Q28)))))</f>
        <v>70</v>
      </c>
      <c r="U28" s="9">
        <f>1+COUNTIFS(B:B,B28,R:R,"&gt;"&amp;R28)</f>
        <v>35</v>
      </c>
    </row>
    <row r="29" spans="1:21" s="10" customFormat="1" ht="20.100000000000001" customHeight="1" x14ac:dyDescent="0.3">
      <c r="A29" s="20" t="s">
        <v>196</v>
      </c>
      <c r="B29" s="11" t="s">
        <v>6</v>
      </c>
      <c r="C29" s="21" t="s">
        <v>455</v>
      </c>
      <c r="D29" s="11" t="str">
        <f>IF(OR(B29="Bant Girls", B29="Juv Girls"), "Bant/Juv Girls",
 IF(OR(B29="Jr Girls", B29="Sr Girls"), "Jr/Sr Girls", B29))</f>
        <v>Bant Boys</v>
      </c>
      <c r="E29" s="55">
        <v>8148</v>
      </c>
      <c r="F29" s="8" t="s">
        <v>495</v>
      </c>
      <c r="G29" s="8">
        <f>IFERROR(VALUE(VLOOKUP(F29, PTS!$A$2:$B$63, 2, FALSE)), "")</f>
        <v>0</v>
      </c>
      <c r="H29" s="8" t="s">
        <v>495</v>
      </c>
      <c r="I29" s="8">
        <f>IFERROR(VALUE(VLOOKUP(H29, PTS!$A$2:$B$63, 2, FALSE)), "")</f>
        <v>0</v>
      </c>
      <c r="J29" s="45">
        <v>28</v>
      </c>
      <c r="K29" s="8">
        <f>IFERROR(VALUE(VLOOKUP(J29, PTS!$A$2:$B$63, 2, FALSE)), "")</f>
        <v>32</v>
      </c>
      <c r="L29" s="9"/>
      <c r="M29" s="8"/>
      <c r="N29" s="9"/>
      <c r="O29" s="8"/>
      <c r="P29" s="8"/>
      <c r="Q29" s="8"/>
      <c r="R29" s="9">
        <f>SUM(G29,I29,K29,M29,O29,Q29)</f>
        <v>32</v>
      </c>
      <c r="S29" s="9"/>
      <c r="T29" s="9" cm="1">
        <f t="array" ref="T29">SUM(LARGE(CHOOSE({1,2,3,4,5,6}, G29, I29, K29, M29, O29, Q29), _xlfn.SEQUENCE(MIN(5, COUNTA(G29, I29, K29, M29, O29, Q29)))))</f>
        <v>32</v>
      </c>
      <c r="U29" s="9">
        <f>1+COUNTIFS(B:B,B29,R:R,"&gt;"&amp;R29)</f>
        <v>54</v>
      </c>
    </row>
    <row r="30" spans="1:21" s="10" customFormat="1" ht="20.100000000000001" customHeight="1" x14ac:dyDescent="0.3">
      <c r="A30" s="11" t="s">
        <v>193</v>
      </c>
      <c r="B30" s="11" t="s">
        <v>6</v>
      </c>
      <c r="C30" s="21" t="s">
        <v>455</v>
      </c>
      <c r="D30" s="11" t="str">
        <f>IF(OR(B30="Bant Girls", B30="Juv Girls"), "Bant/Juv Girls",
 IF(OR(B30="Jr Girls", B30="Sr Girls"), "Jr/Sr Girls", B30))</f>
        <v>Bant Boys</v>
      </c>
      <c r="E30" s="55">
        <v>8146</v>
      </c>
      <c r="F30" s="8" t="s">
        <v>495</v>
      </c>
      <c r="G30" s="8">
        <f>IFERROR(VALUE(VLOOKUP(F30, PTS!$A$2:$B$63, 2, FALSE)), "")</f>
        <v>0</v>
      </c>
      <c r="H30" s="8" t="s">
        <v>495</v>
      </c>
      <c r="I30" s="8">
        <f>IFERROR(VALUE(VLOOKUP(H30, PTS!$A$2:$B$63, 2, FALSE)), "")</f>
        <v>0</v>
      </c>
      <c r="J30" s="8">
        <v>29</v>
      </c>
      <c r="K30" s="8">
        <f>IFERROR(VALUE(VLOOKUP(J30, PTS!$A$2:$B$63, 2, FALSE)), "")</f>
        <v>31</v>
      </c>
      <c r="L30" s="8"/>
      <c r="M30" s="8"/>
      <c r="N30" s="8"/>
      <c r="O30" s="8"/>
      <c r="P30" s="9"/>
      <c r="Q30" s="8"/>
      <c r="R30" s="9">
        <f>SUM(G30,I30,K30,M30,O30,Q30)</f>
        <v>31</v>
      </c>
      <c r="S30" s="9"/>
      <c r="T30" s="9" cm="1">
        <f t="array" ref="T30">SUM(LARGE(CHOOSE({1,2,3,4,5,6}, G30, I30, K30, M30, O30, Q30), _xlfn.SEQUENCE(MIN(5, COUNTA(G30, I30, K30, M30, O30, Q30)))))</f>
        <v>31</v>
      </c>
      <c r="U30" s="9">
        <f>1+COUNTIFS(B:B,B30,R:R,"&gt;"&amp;R30)</f>
        <v>55</v>
      </c>
    </row>
    <row r="31" spans="1:21" s="10" customFormat="1" ht="20.100000000000001" customHeight="1" x14ac:dyDescent="0.3">
      <c r="A31" s="11" t="s">
        <v>424</v>
      </c>
      <c r="B31" s="11" t="s">
        <v>6</v>
      </c>
      <c r="C31" s="12" t="s">
        <v>248</v>
      </c>
      <c r="D31" s="11" t="str">
        <f>IF(OR(B31="Bant Girls", B31="Juv Girls"), "Bant/Juv Girls",
 IF(OR(B31="Jr Girls", B31="Sr Girls"), "Jr/Sr Girls", B31))</f>
        <v>Bant Boys</v>
      </c>
      <c r="E31" s="55">
        <v>8120</v>
      </c>
      <c r="F31" s="9" t="s">
        <v>495</v>
      </c>
      <c r="G31" s="8">
        <f>IFERROR(VALUE(VLOOKUP(F31, PTS!$A$2:$B$63, 2, FALSE)), "")</f>
        <v>0</v>
      </c>
      <c r="H31" s="9">
        <v>34</v>
      </c>
      <c r="I31" s="8">
        <f>IFERROR(VALUE(VLOOKUP(H31, PTS!$A$2:$B$63, 2, FALSE)), "")</f>
        <v>26</v>
      </c>
      <c r="J31" s="45">
        <v>30</v>
      </c>
      <c r="K31" s="8">
        <f>IFERROR(VALUE(VLOOKUP(J31, PTS!$A$2:$B$63, 2, FALSE)), "")</f>
        <v>30</v>
      </c>
      <c r="L31" s="9"/>
      <c r="M31" s="8"/>
      <c r="N31" s="9"/>
      <c r="O31" s="8"/>
      <c r="P31" s="9"/>
      <c r="Q31" s="8"/>
      <c r="R31" s="9">
        <f>SUM(G31,I31,K31,M31,O31,Q31)</f>
        <v>56</v>
      </c>
      <c r="S31" s="9"/>
      <c r="T31" s="9" cm="1">
        <f t="array" ref="T31">SUM(LARGE(CHOOSE({1,2,3,4,5,6}, G31, I31, K31, M31, O31, Q31), _xlfn.SEQUENCE(MIN(5, COUNTA(G31, I31, K31, M31, O31, Q31)))))</f>
        <v>56</v>
      </c>
      <c r="U31" s="9">
        <f>1+COUNTIFS(B:B,B31,R:R,"&gt;"&amp;R31)</f>
        <v>41</v>
      </c>
    </row>
    <row r="32" spans="1:21" s="10" customFormat="1" ht="20.100000000000001" customHeight="1" x14ac:dyDescent="0.3">
      <c r="A32" s="20" t="s">
        <v>109</v>
      </c>
      <c r="B32" s="11" t="s">
        <v>6</v>
      </c>
      <c r="C32" s="21" t="s">
        <v>110</v>
      </c>
      <c r="D32" s="11" t="str">
        <f>IF(OR(B32="Bant Girls", B32="Juv Girls"), "Bant/Juv Girls",
 IF(OR(B32="Jr Girls", B32="Sr Girls"), "Jr/Sr Girls", B32))</f>
        <v>Bant Boys</v>
      </c>
      <c r="E32" s="55">
        <v>8171</v>
      </c>
      <c r="F32" s="8">
        <v>25</v>
      </c>
      <c r="G32" s="8">
        <f>IFERROR(VALUE(VLOOKUP(F32, PTS!$A$2:$B$63, 2, FALSE)), "")</f>
        <v>35</v>
      </c>
      <c r="H32" s="8">
        <v>47</v>
      </c>
      <c r="I32" s="8">
        <f>IFERROR(VALUE(VLOOKUP(H32, PTS!$A$2:$B$63, 2, FALSE)), "")</f>
        <v>13</v>
      </c>
      <c r="J32" s="8">
        <v>31</v>
      </c>
      <c r="K32" s="8">
        <f>IFERROR(VALUE(VLOOKUP(J32, PTS!$A$2:$B$63, 2, FALSE)), "")</f>
        <v>29</v>
      </c>
      <c r="L32" s="8"/>
      <c r="M32" s="8"/>
      <c r="N32" s="8"/>
      <c r="O32" s="8"/>
      <c r="P32" s="8"/>
      <c r="Q32" s="8"/>
      <c r="R32" s="9">
        <f>SUM(G32,I32,K32,M32,O32,Q32)</f>
        <v>77</v>
      </c>
      <c r="S32" s="9"/>
      <c r="T32" s="9" cm="1">
        <f t="array" ref="T32">SUM(LARGE(CHOOSE({1,2,3,4,5,6}, G32, I32, K32, M32, O32, Q32), _xlfn.SEQUENCE(MIN(5, COUNTA(G32, I32, K32, M32, O32, Q32)))))</f>
        <v>77</v>
      </c>
      <c r="U32" s="9">
        <f>1+COUNTIFS(B:B,B32,R:R,"&gt;"&amp;R32)</f>
        <v>29</v>
      </c>
    </row>
    <row r="33" spans="1:21" s="10" customFormat="1" ht="20.100000000000001" customHeight="1" x14ac:dyDescent="0.3">
      <c r="A33" s="11" t="s">
        <v>111</v>
      </c>
      <c r="B33" s="11" t="s">
        <v>6</v>
      </c>
      <c r="C33" s="21" t="s">
        <v>110</v>
      </c>
      <c r="D33" s="11" t="str">
        <f>IF(OR(B33="Bant Girls", B33="Juv Girls"), "Bant/Juv Girls",
 IF(OR(B33="Jr Girls", B33="Sr Girls"), "Jr/Sr Girls", B33))</f>
        <v>Bant Boys</v>
      </c>
      <c r="E33" s="55">
        <v>8172</v>
      </c>
      <c r="F33" s="9">
        <v>26</v>
      </c>
      <c r="G33" s="8">
        <f>IFERROR(VALUE(VLOOKUP(F33, PTS!$A$2:$B$63, 2, FALSE)), "")</f>
        <v>34</v>
      </c>
      <c r="H33" s="9">
        <v>45</v>
      </c>
      <c r="I33" s="8">
        <f>IFERROR(VALUE(VLOOKUP(H33, PTS!$A$2:$B$63, 2, FALSE)), "")</f>
        <v>15</v>
      </c>
      <c r="J33" s="45">
        <v>32</v>
      </c>
      <c r="K33" s="8">
        <f>IFERROR(VALUE(VLOOKUP(J33, PTS!$A$2:$B$63, 2, FALSE)), "")</f>
        <v>28</v>
      </c>
      <c r="L33" s="9"/>
      <c r="M33" s="8"/>
      <c r="N33" s="9"/>
      <c r="O33" s="8"/>
      <c r="P33" s="9"/>
      <c r="Q33" s="8"/>
      <c r="R33" s="9">
        <f>SUM(G33,I33,K33,M33,O33,Q33)</f>
        <v>77</v>
      </c>
      <c r="S33" s="9"/>
      <c r="T33" s="9" cm="1">
        <f t="array" ref="T33">SUM(LARGE(CHOOSE({1,2,3,4,5,6}, G33, I33, K33, M33, O33, Q33), _xlfn.SEQUENCE(MIN(5, COUNTA(G33, I33, K33, M33, O33, Q33)))))</f>
        <v>77</v>
      </c>
      <c r="U33" s="9">
        <f>1+COUNTIFS(B:B,B33,R:R,"&gt;"&amp;R33)</f>
        <v>29</v>
      </c>
    </row>
    <row r="34" spans="1:21" s="10" customFormat="1" ht="20.100000000000001" customHeight="1" x14ac:dyDescent="0.3">
      <c r="A34" s="11" t="s">
        <v>141</v>
      </c>
      <c r="B34" s="11" t="s">
        <v>6</v>
      </c>
      <c r="C34" s="12" t="s">
        <v>138</v>
      </c>
      <c r="D34" s="11" t="str">
        <f>IF(OR(B34="Bant Girls", B34="Juv Girls"), "Bant/Juv Girls",
 IF(OR(B34="Jr Girls", B34="Sr Girls"), "Jr/Sr Girls", B34))</f>
        <v>Bant Boys</v>
      </c>
      <c r="E34" s="55">
        <v>8162</v>
      </c>
      <c r="F34" s="45">
        <v>28</v>
      </c>
      <c r="G34" s="8">
        <f>IFERROR(VALUE(VLOOKUP(F34, PTS!$A$2:$B$63, 2, FALSE)), "")</f>
        <v>32</v>
      </c>
      <c r="H34" s="45">
        <v>46</v>
      </c>
      <c r="I34" s="8">
        <f>IFERROR(VALUE(VLOOKUP(H34, PTS!$A$2:$B$63, 2, FALSE)), "")</f>
        <v>14</v>
      </c>
      <c r="J34" s="8">
        <v>33</v>
      </c>
      <c r="K34" s="8">
        <f>IFERROR(VALUE(VLOOKUP(J34, PTS!$A$2:$B$63, 2, FALSE)), "")</f>
        <v>27</v>
      </c>
      <c r="L34" s="20"/>
      <c r="M34" s="20"/>
      <c r="N34" s="20"/>
      <c r="O34" s="20"/>
      <c r="P34" s="20"/>
      <c r="Q34" s="20"/>
      <c r="R34" s="9">
        <f>SUM(G34,I34,K34,M34,O34,Q34)</f>
        <v>73</v>
      </c>
      <c r="S34" s="9"/>
      <c r="T34" s="9" cm="1">
        <f t="array" ref="T34">SUM(LARGE(CHOOSE({1,2,3,4,5,6}, G34, I34, K34, M34, O34, Q34), _xlfn.SEQUENCE(MIN(5, COUNTA(G34, I34, K34, M34, O34, Q34)))))</f>
        <v>73</v>
      </c>
      <c r="U34" s="9">
        <f>1+COUNTIFS(B:B,B34,R:R,"&gt;"&amp;R34)</f>
        <v>32</v>
      </c>
    </row>
    <row r="35" spans="1:21" s="10" customFormat="1" ht="20.100000000000001" customHeight="1" x14ac:dyDescent="0.3">
      <c r="A35" s="11" t="s">
        <v>289</v>
      </c>
      <c r="B35" s="11" t="s">
        <v>6</v>
      </c>
      <c r="C35" s="12" t="s">
        <v>290</v>
      </c>
      <c r="D35" s="11" t="str">
        <f>IF(OR(B35="Bant Girls", B35="Juv Girls"), "Bant/Juv Girls",
 IF(OR(B35="Jr Girls", B35="Sr Girls"), "Jr/Sr Girls", B35))</f>
        <v>Bant Boys</v>
      </c>
      <c r="E35" s="55">
        <v>804</v>
      </c>
      <c r="F35" s="9">
        <v>36</v>
      </c>
      <c r="G35" s="8">
        <f>IFERROR(VALUE(VLOOKUP(F35, PTS!$A$2:$B$63, 2, FALSE)), "")</f>
        <v>24</v>
      </c>
      <c r="H35" s="9">
        <v>25</v>
      </c>
      <c r="I35" s="8">
        <f>IFERROR(VALUE(VLOOKUP(H35, PTS!$A$2:$B$63, 2, FALSE)), "")</f>
        <v>35</v>
      </c>
      <c r="J35" s="45">
        <v>34</v>
      </c>
      <c r="K35" s="8">
        <f>IFERROR(VALUE(VLOOKUP(J35, PTS!$A$2:$B$63, 2, FALSE)), "")</f>
        <v>26</v>
      </c>
      <c r="L35" s="9"/>
      <c r="M35" s="8"/>
      <c r="N35" s="9"/>
      <c r="O35" s="8"/>
      <c r="P35" s="9"/>
      <c r="Q35" s="8"/>
      <c r="R35" s="9">
        <f>SUM(G35,I35,K35,M35,O35,Q35)</f>
        <v>85</v>
      </c>
      <c r="S35" s="9"/>
      <c r="T35" s="9" cm="1">
        <f t="array" ref="T35">SUM(LARGE(CHOOSE({1,2,3,4,5,6}, G35, I35, K35, M35, O35, Q35), _xlfn.SEQUENCE(MIN(5, COUNTA(G35, I35, K35, M35, O35, Q35)))))</f>
        <v>85</v>
      </c>
      <c r="U35" s="9">
        <f>1+COUNTIFS(B:B,B35,R:R,"&gt;"&amp;R35)</f>
        <v>25</v>
      </c>
    </row>
    <row r="36" spans="1:21" s="10" customFormat="1" ht="20.100000000000001" customHeight="1" x14ac:dyDescent="0.3">
      <c r="A36" s="20" t="s">
        <v>238</v>
      </c>
      <c r="B36" s="11" t="s">
        <v>6</v>
      </c>
      <c r="C36" s="12" t="s">
        <v>237</v>
      </c>
      <c r="D36" s="11" t="str">
        <f>IF(OR(B36="Bant Girls", B36="Juv Girls"), "Bant/Juv Girls",
 IF(OR(B36="Jr Girls", B36="Sr Girls"), "Jr/Sr Girls", B36))</f>
        <v>Bant Boys</v>
      </c>
      <c r="E36" s="55">
        <v>8145</v>
      </c>
      <c r="F36" s="9">
        <v>34</v>
      </c>
      <c r="G36" s="8">
        <f>IFERROR(VALUE(VLOOKUP(F36, PTS!$A$2:$B$63, 2, FALSE)), "")</f>
        <v>26</v>
      </c>
      <c r="H36" s="9" t="s">
        <v>495</v>
      </c>
      <c r="I36" s="8">
        <f>IFERROR(VALUE(VLOOKUP(H36, PTS!$A$2:$B$63, 2, FALSE)), "")</f>
        <v>0</v>
      </c>
      <c r="J36" s="8">
        <v>35</v>
      </c>
      <c r="K36" s="8">
        <f>IFERROR(VALUE(VLOOKUP(J36, PTS!$A$2:$B$63, 2, FALSE)), "")</f>
        <v>25</v>
      </c>
      <c r="L36" s="9"/>
      <c r="M36" s="8"/>
      <c r="N36" s="9"/>
      <c r="O36" s="8"/>
      <c r="P36" s="9"/>
      <c r="Q36" s="8"/>
      <c r="R36" s="9">
        <f>SUM(G36,I36,K36,M36,O36,Q36)</f>
        <v>51</v>
      </c>
      <c r="S36" s="9"/>
      <c r="T36" s="9" cm="1">
        <f t="array" ref="T36">SUM(LARGE(CHOOSE({1,2,3,4,5,6}, G36, I36, K36, M36, O36, Q36), _xlfn.SEQUENCE(MIN(5, COUNTA(G36, I36, K36, M36, O36, Q36)))))</f>
        <v>51</v>
      </c>
      <c r="U36" s="9">
        <f>1+COUNTIFS(B:B,B36,R:R,"&gt;"&amp;R36)</f>
        <v>44</v>
      </c>
    </row>
    <row r="37" spans="1:21" s="10" customFormat="1" ht="20.100000000000001" customHeight="1" x14ac:dyDescent="0.3">
      <c r="A37" s="20" t="s">
        <v>75</v>
      </c>
      <c r="B37" s="11" t="s">
        <v>6</v>
      </c>
      <c r="C37" s="21" t="s">
        <v>71</v>
      </c>
      <c r="D37" s="11" t="str">
        <f>IF(OR(B37="Bant Girls", B37="Juv Girls"), "Bant/Juv Girls",
 IF(OR(B37="Jr Girls", B37="Sr Girls"), "Jr/Sr Girls", B37))</f>
        <v>Bant Boys</v>
      </c>
      <c r="E37" s="55">
        <v>8174</v>
      </c>
      <c r="F37" s="9" t="s">
        <v>495</v>
      </c>
      <c r="G37" s="8">
        <f>IFERROR(VALUE(VLOOKUP(F37, PTS!$A$2:$B$63, 2, FALSE)), "")</f>
        <v>0</v>
      </c>
      <c r="H37" s="9" t="s">
        <v>495</v>
      </c>
      <c r="I37" s="8">
        <f>IFERROR(VALUE(VLOOKUP(H37, PTS!$A$2:$B$63, 2, FALSE)), "")</f>
        <v>0</v>
      </c>
      <c r="J37" s="45">
        <v>36</v>
      </c>
      <c r="K37" s="8">
        <f>IFERROR(VALUE(VLOOKUP(J37, PTS!$A$2:$B$63, 2, FALSE)), "")</f>
        <v>24</v>
      </c>
      <c r="L37" s="9"/>
      <c r="M37" s="8"/>
      <c r="N37" s="9"/>
      <c r="O37" s="8"/>
      <c r="P37" s="8"/>
      <c r="Q37" s="8"/>
      <c r="R37" s="9">
        <f>SUM(G37,I37,K37,M37,O37,Q37)</f>
        <v>24</v>
      </c>
      <c r="S37" s="9"/>
      <c r="T37" s="9" cm="1">
        <f t="array" ref="T37">SUM(LARGE(CHOOSE({1,2,3,4,5,6}, G37, I37, K37, M37, O37, Q37), _xlfn.SEQUENCE(MIN(5, COUNTA(G37, I37, K37, M37, O37, Q37)))))</f>
        <v>24</v>
      </c>
      <c r="U37" s="9">
        <f>1+COUNTIFS(B:B,B37,R:R,"&gt;"&amp;R37)</f>
        <v>60</v>
      </c>
    </row>
    <row r="38" spans="1:21" s="10" customFormat="1" ht="20.100000000000001" customHeight="1" x14ac:dyDescent="0.3">
      <c r="A38" s="20" t="s">
        <v>61</v>
      </c>
      <c r="B38" s="11" t="s">
        <v>6</v>
      </c>
      <c r="C38" s="21" t="s">
        <v>60</v>
      </c>
      <c r="D38" s="11" t="str">
        <f>IF(OR(B38="Bant Girls", B38="Juv Girls"), "Bant/Juv Girls",
 IF(OR(B38="Jr Girls", B38="Sr Girls"), "Jr/Sr Girls", B38))</f>
        <v>Bant Boys</v>
      </c>
      <c r="E38" s="55">
        <v>8176</v>
      </c>
      <c r="F38" s="9" t="s">
        <v>495</v>
      </c>
      <c r="G38" s="8">
        <f>IFERROR(VALUE(VLOOKUP(F38, PTS!$A$2:$B$63, 2, FALSE)), "")</f>
        <v>0</v>
      </c>
      <c r="H38" s="9">
        <v>44</v>
      </c>
      <c r="I38" s="8">
        <f>IFERROR(VALUE(VLOOKUP(H38, PTS!$A$2:$B$63, 2, FALSE)), "")</f>
        <v>16</v>
      </c>
      <c r="J38" s="8">
        <v>37</v>
      </c>
      <c r="K38" s="8">
        <f>IFERROR(VALUE(VLOOKUP(J38, PTS!$A$2:$B$63, 2, FALSE)), "")</f>
        <v>23</v>
      </c>
      <c r="L38" s="9"/>
      <c r="M38" s="8"/>
      <c r="N38" s="9"/>
      <c r="O38" s="8"/>
      <c r="P38" s="9"/>
      <c r="Q38" s="8"/>
      <c r="R38" s="9">
        <f>SUM(G38,I38,K38,M38,O38,Q38)</f>
        <v>39</v>
      </c>
      <c r="S38" s="9"/>
      <c r="T38" s="9" cm="1">
        <f t="array" ref="T38">SUM(LARGE(CHOOSE({1,2,3,4,5,6}, G38, I38, K38, M38, O38, Q38), _xlfn.SEQUENCE(MIN(5, COUNTA(G38, I38, K38, M38, O38, Q38)))))</f>
        <v>39</v>
      </c>
      <c r="U38" s="9">
        <f>1+COUNTIFS(B:B,B38,R:R,"&gt;"&amp;R38)</f>
        <v>50</v>
      </c>
    </row>
    <row r="39" spans="1:21" s="10" customFormat="1" ht="20.100000000000001" customHeight="1" x14ac:dyDescent="0.3">
      <c r="A39" s="11" t="s">
        <v>427</v>
      </c>
      <c r="B39" s="11" t="s">
        <v>6</v>
      </c>
      <c r="C39" s="12" t="s">
        <v>248</v>
      </c>
      <c r="D39" s="11" t="str">
        <f>IF(OR(B39="Bant Girls", B39="Juv Girls"), "Bant/Juv Girls",
 IF(OR(B39="Jr Girls", B39="Sr Girls"), "Jr/Sr Girls", B39))</f>
        <v>Bant Boys</v>
      </c>
      <c r="E39" s="55">
        <v>8124</v>
      </c>
      <c r="F39" s="8" t="s">
        <v>495</v>
      </c>
      <c r="G39" s="8">
        <f>IFERROR(VALUE(VLOOKUP(F39, PTS!$A$2:$B$63, 2, FALSE)), "")</f>
        <v>0</v>
      </c>
      <c r="H39" s="8">
        <v>28</v>
      </c>
      <c r="I39" s="8">
        <f>IFERROR(VALUE(VLOOKUP(H39, PTS!$A$2:$B$63, 2, FALSE)), "")</f>
        <v>32</v>
      </c>
      <c r="J39" s="45">
        <v>38</v>
      </c>
      <c r="K39" s="8">
        <f>IFERROR(VALUE(VLOOKUP(J39, PTS!$A$2:$B$63, 2, FALSE)), "")</f>
        <v>22</v>
      </c>
      <c r="L39" s="8"/>
      <c r="M39" s="8"/>
      <c r="N39" s="8"/>
      <c r="O39" s="8"/>
      <c r="P39" s="8"/>
      <c r="Q39" s="8"/>
      <c r="R39" s="9">
        <f>SUM(G39,I39,K39,M39,O39,Q39)</f>
        <v>54</v>
      </c>
      <c r="S39" s="9"/>
      <c r="T39" s="9" cm="1">
        <f t="array" ref="T39">SUM(LARGE(CHOOSE({1,2,3,4,5,6}, G39, I39, K39, M39, O39, Q39), _xlfn.SEQUENCE(MIN(5, COUNTA(G39, I39, K39, M39, O39, Q39)))))</f>
        <v>54</v>
      </c>
      <c r="U39" s="9">
        <f>1+COUNTIFS(B:B,B39,R:R,"&gt;"&amp;R39)</f>
        <v>43</v>
      </c>
    </row>
    <row r="40" spans="1:21" s="10" customFormat="1" ht="20.100000000000001" customHeight="1" x14ac:dyDescent="0.3">
      <c r="A40" s="11" t="s">
        <v>121</v>
      </c>
      <c r="B40" s="11" t="s">
        <v>6</v>
      </c>
      <c r="C40" s="12" t="s">
        <v>118</v>
      </c>
      <c r="D40" s="11" t="str">
        <f>IF(OR(B40="Bant Girls", B40="Juv Girls"), "Bant/Juv Girls",
 IF(OR(B40="Jr Girls", B40="Sr Girls"), "Jr/Sr Girls", B40))</f>
        <v>Bant Boys</v>
      </c>
      <c r="E40" s="55">
        <v>8169</v>
      </c>
      <c r="F40" s="8">
        <v>37</v>
      </c>
      <c r="G40" s="8">
        <f>IFERROR(VALUE(VLOOKUP(F40, PTS!$A$2:$B$63, 2, FALSE)), "")</f>
        <v>23</v>
      </c>
      <c r="H40" s="8">
        <v>32</v>
      </c>
      <c r="I40" s="8">
        <f>IFERROR(VALUE(VLOOKUP(H40, PTS!$A$2:$B$63, 2, FALSE)), "")</f>
        <v>28</v>
      </c>
      <c r="J40" s="8">
        <v>39</v>
      </c>
      <c r="K40" s="8">
        <f>IFERROR(VALUE(VLOOKUP(J40, PTS!$A$2:$B$63, 2, FALSE)), "")</f>
        <v>21</v>
      </c>
      <c r="L40" s="8"/>
      <c r="M40" s="8"/>
      <c r="N40" s="8"/>
      <c r="O40" s="8"/>
      <c r="P40" s="8"/>
      <c r="Q40" s="8"/>
      <c r="R40" s="9">
        <f>SUM(G40,I40,K40,M40,O40,Q40)</f>
        <v>72</v>
      </c>
      <c r="S40" s="9"/>
      <c r="T40" s="9" cm="1">
        <f t="array" ref="T40">SUM(LARGE(CHOOSE({1,2,3,4,5,6}, G40, I40, K40, M40, O40, Q40), _xlfn.SEQUENCE(MIN(5, COUNTA(G40, I40, K40, M40, O40, Q40)))))</f>
        <v>72</v>
      </c>
      <c r="U40" s="9">
        <f>1+COUNTIFS(B:B,B40,R:R,"&gt;"&amp;R40)</f>
        <v>33</v>
      </c>
    </row>
    <row r="41" spans="1:21" s="10" customFormat="1" ht="20.100000000000001" customHeight="1" x14ac:dyDescent="0.3">
      <c r="A41" s="20" t="s">
        <v>59</v>
      </c>
      <c r="B41" s="11" t="s">
        <v>6</v>
      </c>
      <c r="C41" s="21" t="s">
        <v>60</v>
      </c>
      <c r="D41" s="11" t="str">
        <f>IF(OR(B41="Bant Girls", B41="Juv Girls"), "Bant/Juv Girls",
 IF(OR(B41="Jr Girls", B41="Sr Girls"), "Jr/Sr Girls", B41))</f>
        <v>Bant Boys</v>
      </c>
      <c r="E41" s="55">
        <v>8175</v>
      </c>
      <c r="F41" s="9">
        <v>39</v>
      </c>
      <c r="G41" s="8">
        <f>IFERROR(VALUE(VLOOKUP(F41, PTS!$A$2:$B$63, 2, FALSE)), "")</f>
        <v>21</v>
      </c>
      <c r="H41" s="9">
        <v>33</v>
      </c>
      <c r="I41" s="8">
        <f>IFERROR(VALUE(VLOOKUP(H41, PTS!$A$2:$B$63, 2, FALSE)), "")</f>
        <v>27</v>
      </c>
      <c r="J41" s="45">
        <v>40</v>
      </c>
      <c r="K41" s="8">
        <f>IFERROR(VALUE(VLOOKUP(J41, PTS!$A$2:$B$63, 2, FALSE)), "")</f>
        <v>20</v>
      </c>
      <c r="L41" s="9"/>
      <c r="M41" s="8"/>
      <c r="N41" s="9"/>
      <c r="O41" s="8"/>
      <c r="P41" s="9"/>
      <c r="Q41" s="8"/>
      <c r="R41" s="9">
        <f>SUM(G41,I41,K41,M41,O41,Q41)</f>
        <v>68</v>
      </c>
      <c r="S41" s="9"/>
      <c r="T41" s="9" cm="1">
        <f t="array" ref="T41">SUM(LARGE(CHOOSE({1,2,3,4,5,6}, G41, I41, K41, M41, O41, Q41), _xlfn.SEQUENCE(MIN(5, COUNTA(G41, I41, K41, M41, O41, Q41)))))</f>
        <v>68</v>
      </c>
      <c r="U41" s="9">
        <f>1+COUNTIFS(B:B,B41,R:R,"&gt;"&amp;R41)</f>
        <v>37</v>
      </c>
    </row>
    <row r="42" spans="1:21" s="10" customFormat="1" ht="20.100000000000001" customHeight="1" x14ac:dyDescent="0.3">
      <c r="A42" s="20" t="s">
        <v>496</v>
      </c>
      <c r="B42" s="11" t="s">
        <v>6</v>
      </c>
      <c r="C42" s="21" t="s">
        <v>344</v>
      </c>
      <c r="D42" s="11" t="str">
        <f>IF(OR(B42="Bant Girls", B42="Juv Girls"), "Bant/Juv Girls",
 IF(OR(B42="Jr Girls", B42="Sr Girls"), "Jr/Sr Girls", B42))</f>
        <v>Bant Boys</v>
      </c>
      <c r="E42" s="55">
        <v>8186</v>
      </c>
      <c r="F42" s="15" t="s">
        <v>495</v>
      </c>
      <c r="G42" s="8">
        <f>IFERROR(VALUE(VLOOKUP(F42, PTS!$A$2:$B$63, 2, FALSE)), "")</f>
        <v>0</v>
      </c>
      <c r="H42" s="15" t="s">
        <v>495</v>
      </c>
      <c r="I42" s="8">
        <f>IFERROR(VALUE(VLOOKUP(H42, PTS!$A$2:$B$63, 2, FALSE)), "")</f>
        <v>0</v>
      </c>
      <c r="J42" s="8">
        <v>41</v>
      </c>
      <c r="K42" s="8">
        <f>IFERROR(VALUE(VLOOKUP(J42, PTS!$A$2:$B$63, 2, FALSE)), "")</f>
        <v>19</v>
      </c>
      <c r="L42" s="15"/>
      <c r="M42" s="8"/>
      <c r="N42" s="15"/>
      <c r="O42" s="8"/>
      <c r="P42" s="15"/>
      <c r="Q42" s="8"/>
      <c r="R42" s="9">
        <f>SUM(G42,I42,K42,M42,O42,Q42)</f>
        <v>19</v>
      </c>
      <c r="S42" s="9"/>
      <c r="T42" s="9" cm="1">
        <f t="array" ref="T42">SUM(LARGE(CHOOSE({1,2,3,4,5,6}, G42, I42, K42, M42, O42, Q42), _xlfn.SEQUENCE(MIN(5, COUNTA(G42, I42, K42, M42, O42, Q42)))))</f>
        <v>19</v>
      </c>
      <c r="U42" s="9">
        <f>1+COUNTIFS(B:B,B42,R:R,"&gt;"&amp;R42)</f>
        <v>61</v>
      </c>
    </row>
    <row r="43" spans="1:21" s="10" customFormat="1" ht="20.100000000000001" customHeight="1" x14ac:dyDescent="0.3">
      <c r="A43" s="20" t="s">
        <v>359</v>
      </c>
      <c r="B43" s="11" t="s">
        <v>6</v>
      </c>
      <c r="C43" s="21" t="s">
        <v>358</v>
      </c>
      <c r="D43" s="11" t="str">
        <f>IF(OR(B43="Bant Girls", B43="Juv Girls"), "Bant/Juv Girls",
 IF(OR(B43="Jr Girls", B43="Sr Girls"), "Jr/Sr Girls", B43))</f>
        <v>Bant Boys</v>
      </c>
      <c r="E43" s="55">
        <v>8138</v>
      </c>
      <c r="F43" s="8">
        <v>41</v>
      </c>
      <c r="G43" s="8">
        <f>IFERROR(VALUE(VLOOKUP(F43, PTS!$A$2:$B$63, 2, FALSE)), "")</f>
        <v>19</v>
      </c>
      <c r="H43" s="8">
        <v>39</v>
      </c>
      <c r="I43" s="8">
        <f>IFERROR(VALUE(VLOOKUP(H43, PTS!$A$2:$B$63, 2, FALSE)), "")</f>
        <v>21</v>
      </c>
      <c r="J43" s="45">
        <v>42</v>
      </c>
      <c r="K43" s="8">
        <f>IFERROR(VALUE(VLOOKUP(J43, PTS!$A$2:$B$63, 2, FALSE)), "")</f>
        <v>18</v>
      </c>
      <c r="L43" s="8"/>
      <c r="M43" s="8"/>
      <c r="N43" s="8"/>
      <c r="O43" s="8"/>
      <c r="P43" s="8"/>
      <c r="Q43" s="8"/>
      <c r="R43" s="9">
        <f>SUM(G43,I43,K43,M43,O43,Q43)</f>
        <v>58</v>
      </c>
      <c r="S43" s="9"/>
      <c r="T43" s="9" cm="1">
        <f t="array" ref="T43">SUM(LARGE(CHOOSE({1,2,3,4,5,6}, G43, I43, K43, M43, O43, Q43), _xlfn.SEQUENCE(MIN(5, COUNTA(G43, I43, K43, M43, O43, Q43)))))</f>
        <v>58</v>
      </c>
      <c r="U43" s="9">
        <f>1+COUNTIFS(B:B,B43,R:R,"&gt;"&amp;R43)</f>
        <v>40</v>
      </c>
    </row>
    <row r="44" spans="1:21" s="10" customFormat="1" ht="20.100000000000001" customHeight="1" x14ac:dyDescent="0.3">
      <c r="A44" s="20" t="s">
        <v>456</v>
      </c>
      <c r="B44" s="11" t="s">
        <v>6</v>
      </c>
      <c r="C44" s="12" t="s">
        <v>320</v>
      </c>
      <c r="D44" s="11" t="str">
        <f>IF(OR(B44="Bant Girls", B44="Juv Girls"), "Bant/Juv Girls",
 IF(OR(B44="Jr Girls", B44="Sr Girls"), "Jr/Sr Girls", B44))</f>
        <v>Bant Boys</v>
      </c>
      <c r="E44" s="55">
        <v>8049</v>
      </c>
      <c r="F44" s="8" t="s">
        <v>495</v>
      </c>
      <c r="G44" s="8">
        <f>IFERROR(VALUE(VLOOKUP(F44, PTS!$A$2:$B$63, 2, FALSE)), "")</f>
        <v>0</v>
      </c>
      <c r="H44" s="8" t="s">
        <v>495</v>
      </c>
      <c r="I44" s="8">
        <f>IFERROR(VALUE(VLOOKUP(H44, PTS!$A$2:$B$63, 2, FALSE)), "")</f>
        <v>0</v>
      </c>
      <c r="J44" s="9" t="s">
        <v>495</v>
      </c>
      <c r="K44" s="8">
        <f>IFERROR(VALUE(VLOOKUP(J44, PTS!$A$2:$B$63, 2, FALSE)), "")</f>
        <v>0</v>
      </c>
      <c r="L44" s="8"/>
      <c r="M44" s="8"/>
      <c r="N44" s="8"/>
      <c r="O44" s="8"/>
      <c r="P44" s="8"/>
      <c r="Q44" s="8"/>
      <c r="R44" s="9">
        <f>SUM(G44,I44,K44,M44,O44,Q44)</f>
        <v>0</v>
      </c>
      <c r="S44" s="9"/>
      <c r="T44" s="9" cm="1">
        <f t="array" ref="T44">SUM(LARGE(CHOOSE({1,2,3,4,5,6}, G44, I44, K44, M44, O44, Q44), _xlfn.SEQUENCE(MIN(5, COUNTA(G44, I44, K44, M44, O44, Q44)))))</f>
        <v>0</v>
      </c>
      <c r="U44" s="9">
        <f>1+COUNTIFS(B:B,B44,R:R,"&gt;"&amp;R44)</f>
        <v>62</v>
      </c>
    </row>
    <row r="45" spans="1:21" s="10" customFormat="1" ht="20.100000000000001" customHeight="1" x14ac:dyDescent="0.3">
      <c r="A45" s="11" t="s">
        <v>479</v>
      </c>
      <c r="B45" s="20" t="s">
        <v>6</v>
      </c>
      <c r="C45" s="12" t="s">
        <v>448</v>
      </c>
      <c r="D45" s="11" t="str">
        <f>IF(OR(B45="Bant Girls", B45="Juv Girls"), "Bant/Juv Girls",
 IF(OR(B45="Jr Girls", B45="Sr Girls"), "Jr/Sr Girls", B45))</f>
        <v>Bant Boys</v>
      </c>
      <c r="E45" s="55">
        <v>8181</v>
      </c>
      <c r="F45" s="8" t="s">
        <v>495</v>
      </c>
      <c r="G45" s="8">
        <f>IFERROR(VALUE(VLOOKUP(F45, PTS!$A$2:$B$63, 2, FALSE)), "")</f>
        <v>0</v>
      </c>
      <c r="H45" s="9" t="s">
        <v>495</v>
      </c>
      <c r="I45" s="8">
        <f>IFERROR(VALUE(VLOOKUP(H45, PTS!$A$2:$B$63, 2, FALSE)), "")</f>
        <v>0</v>
      </c>
      <c r="J45" s="8" t="s">
        <v>495</v>
      </c>
      <c r="K45" s="8">
        <f>IFERROR(VALUE(VLOOKUP(J45, PTS!$A$2:$B$63, 2, FALSE)), "")</f>
        <v>0</v>
      </c>
      <c r="L45" s="8"/>
      <c r="M45" s="8"/>
      <c r="N45" s="9"/>
      <c r="O45" s="8"/>
      <c r="P45" s="9"/>
      <c r="Q45" s="8"/>
      <c r="R45" s="9">
        <f>SUM(G45,I45,K45,M45,O45,Q45)</f>
        <v>0</v>
      </c>
      <c r="S45" s="9"/>
      <c r="T45" s="9" cm="1">
        <f t="array" ref="T45">SUM(LARGE(CHOOSE({1,2,3,4,5,6}, G45, I45, K45, M45, O45, Q45), _xlfn.SEQUENCE(MIN(5, COUNTA(G45, I45, K45, M45, O45, Q45)))))</f>
        <v>0</v>
      </c>
      <c r="U45" s="9">
        <f>1+COUNTIFS(B:B,B45,R:R,"&gt;"&amp;R45)</f>
        <v>62</v>
      </c>
    </row>
    <row r="46" spans="1:21" s="10" customFormat="1" ht="20.100000000000001" customHeight="1" x14ac:dyDescent="0.3">
      <c r="A46" s="11" t="s">
        <v>271</v>
      </c>
      <c r="B46" s="11" t="s">
        <v>6</v>
      </c>
      <c r="C46" s="12" t="s">
        <v>272</v>
      </c>
      <c r="D46" s="11" t="str">
        <f>IF(OR(B46="Bant Girls", B46="Juv Girls"), "Bant/Juv Girls",
 IF(OR(B46="Jr Girls", B46="Sr Girls"), "Jr/Sr Girls", B46))</f>
        <v>Bant Boys</v>
      </c>
      <c r="E46" s="55">
        <v>8009</v>
      </c>
      <c r="F46" s="9" t="s">
        <v>495</v>
      </c>
      <c r="G46" s="8">
        <f>IFERROR(VALUE(VLOOKUP(F46, PTS!$A$2:$B$63, 2, FALSE)), "")</f>
        <v>0</v>
      </c>
      <c r="H46" s="9" t="s">
        <v>495</v>
      </c>
      <c r="I46" s="8">
        <f>IFERROR(VALUE(VLOOKUP(H46, PTS!$A$2:$B$63, 2, FALSE)), "")</f>
        <v>0</v>
      </c>
      <c r="J46" s="9" t="s">
        <v>495</v>
      </c>
      <c r="K46" s="8">
        <f>IFERROR(VALUE(VLOOKUP(J46, PTS!$A$2:$B$63, 2, FALSE)), "")</f>
        <v>0</v>
      </c>
      <c r="L46" s="9"/>
      <c r="M46" s="8"/>
      <c r="N46" s="9"/>
      <c r="O46" s="8"/>
      <c r="P46" s="9"/>
      <c r="Q46" s="8"/>
      <c r="R46" s="9">
        <f>SUM(G46,I46,K46,M46,O46,Q46)</f>
        <v>0</v>
      </c>
      <c r="S46" s="9"/>
      <c r="T46" s="9" cm="1">
        <f t="array" ref="T46">SUM(LARGE(CHOOSE({1,2,3,4,5,6}, G46, I46, K46, M46, O46, Q46), _xlfn.SEQUENCE(MIN(5, COUNTA(G46, I46, K46, M46, O46, Q46)))))</f>
        <v>0</v>
      </c>
      <c r="U46" s="9">
        <f>1+COUNTIFS(B:B,B46,R:R,"&gt;"&amp;R46)</f>
        <v>62</v>
      </c>
    </row>
    <row r="47" spans="1:21" s="10" customFormat="1" ht="20.100000000000001" customHeight="1" x14ac:dyDescent="0.3">
      <c r="A47" s="11" t="s">
        <v>122</v>
      </c>
      <c r="B47" s="11" t="s">
        <v>6</v>
      </c>
      <c r="C47" s="12" t="s">
        <v>118</v>
      </c>
      <c r="D47" s="11" t="str">
        <f>IF(OR(B47="Bant Girls", B47="Juv Girls"), "Bant/Juv Girls",
 IF(OR(B47="Jr Girls", B47="Sr Girls"), "Jr/Sr Girls", B47))</f>
        <v>Bant Boys</v>
      </c>
      <c r="E47" s="55">
        <v>8170</v>
      </c>
      <c r="F47" s="9">
        <v>19</v>
      </c>
      <c r="G47" s="8">
        <f>IFERROR(VALUE(VLOOKUP(F47, PTS!$A$2:$B$63, 2, FALSE)), "")</f>
        <v>41</v>
      </c>
      <c r="H47" s="9">
        <v>26</v>
      </c>
      <c r="I47" s="8">
        <f>IFERROR(VALUE(VLOOKUP(H47, PTS!$A$2:$B$63, 2, FALSE)), "")</f>
        <v>34</v>
      </c>
      <c r="J47" s="9" t="s">
        <v>495</v>
      </c>
      <c r="K47" s="8">
        <f>IFERROR(VALUE(VLOOKUP(J47, PTS!$A$2:$B$63, 2, FALSE)), "")</f>
        <v>0</v>
      </c>
      <c r="L47" s="9"/>
      <c r="M47" s="8"/>
      <c r="N47" s="9"/>
      <c r="O47" s="8"/>
      <c r="P47" s="8"/>
      <c r="Q47" s="8"/>
      <c r="R47" s="9">
        <f>SUM(G47,I47,K47,M47,O47,Q47)</f>
        <v>75</v>
      </c>
      <c r="S47" s="9"/>
      <c r="T47" s="9" cm="1">
        <f t="array" ref="T47">SUM(LARGE(CHOOSE({1,2,3,4,5,6}, G47, I47, K47, M47, O47, Q47), _xlfn.SEQUENCE(MIN(5, COUNTA(G47, I47, K47, M47, O47, Q47)))))</f>
        <v>75</v>
      </c>
      <c r="U47" s="9">
        <f>1+COUNTIFS(B:B,B47,R:R,"&gt;"&amp;R47)</f>
        <v>31</v>
      </c>
    </row>
    <row r="48" spans="1:21" s="10" customFormat="1" ht="20.100000000000001" customHeight="1" x14ac:dyDescent="0.3">
      <c r="A48" s="11" t="s">
        <v>423</v>
      </c>
      <c r="B48" s="11" t="s">
        <v>6</v>
      </c>
      <c r="C48" s="12" t="s">
        <v>248</v>
      </c>
      <c r="D48" s="11" t="str">
        <f>IF(OR(B48="Bant Girls", B48="Juv Girls"), "Bant/Juv Girls",
 IF(OR(B48="Jr Girls", B48="Sr Girls"), "Jr/Sr Girls", B48))</f>
        <v>Bant Boys</v>
      </c>
      <c r="E48" s="55">
        <v>8118</v>
      </c>
      <c r="F48" s="9">
        <v>15</v>
      </c>
      <c r="G48" s="8">
        <f>IFERROR(VALUE(VLOOKUP(F48, PTS!$A$2:$B$63, 2, FALSE)), "")</f>
        <v>45</v>
      </c>
      <c r="H48" s="9">
        <v>20</v>
      </c>
      <c r="I48" s="8">
        <f>IFERROR(VALUE(VLOOKUP(H48, PTS!$A$2:$B$63, 2, FALSE)), "")</f>
        <v>40</v>
      </c>
      <c r="J48" s="9" t="s">
        <v>495</v>
      </c>
      <c r="K48" s="8">
        <f>IFERROR(VALUE(VLOOKUP(J48, PTS!$A$2:$B$63, 2, FALSE)), "")</f>
        <v>0</v>
      </c>
      <c r="L48" s="9"/>
      <c r="M48" s="8"/>
      <c r="N48" s="9"/>
      <c r="O48" s="8"/>
      <c r="P48" s="9"/>
      <c r="Q48" s="8"/>
      <c r="R48" s="9">
        <f>SUM(G48,I48,K48,M48,O48,Q48)</f>
        <v>85</v>
      </c>
      <c r="S48" s="9"/>
      <c r="T48" s="9" cm="1">
        <f t="array" ref="T48">SUM(LARGE(CHOOSE({1,2,3,4,5,6}, G48, I48, K48, M48, O48, Q48), _xlfn.SEQUENCE(MIN(5, COUNTA(G48, I48, K48, M48, O48, Q48)))))</f>
        <v>85</v>
      </c>
      <c r="U48" s="9">
        <f>1+COUNTIFS(B:B,B48,R:R,"&gt;"&amp;R48)</f>
        <v>25</v>
      </c>
    </row>
    <row r="49" spans="1:21" s="10" customFormat="1" ht="20.100000000000001" customHeight="1" x14ac:dyDescent="0.3">
      <c r="A49" s="20" t="s">
        <v>188</v>
      </c>
      <c r="B49" s="11" t="s">
        <v>6</v>
      </c>
      <c r="C49" s="12" t="s">
        <v>187</v>
      </c>
      <c r="D49" s="11" t="str">
        <f>IF(OR(B49="Bant Girls", B49="Juv Girls"), "Bant/Juv Girls",
 IF(OR(B49="Jr Girls", B49="Sr Girls"), "Jr/Sr Girls", B49))</f>
        <v>Bant Boys</v>
      </c>
      <c r="E49" s="55">
        <v>8151</v>
      </c>
      <c r="F49" s="8">
        <v>32</v>
      </c>
      <c r="G49" s="8">
        <f>IFERROR(VALUE(VLOOKUP(F49, PTS!$A$2:$B$63, 2, FALSE)), "")</f>
        <v>28</v>
      </c>
      <c r="H49" s="8" t="s">
        <v>495</v>
      </c>
      <c r="I49" s="8">
        <f>IFERROR(VALUE(VLOOKUP(H49, PTS!$A$2:$B$63, 2, FALSE)), "")</f>
        <v>0</v>
      </c>
      <c r="J49" s="9" t="s">
        <v>495</v>
      </c>
      <c r="K49" s="8">
        <f>IFERROR(VALUE(VLOOKUP(J49, PTS!$A$2:$B$63, 2, FALSE)), "")</f>
        <v>0</v>
      </c>
      <c r="L49" s="8"/>
      <c r="M49" s="8"/>
      <c r="N49" s="8"/>
      <c r="O49" s="8"/>
      <c r="P49" s="8"/>
      <c r="Q49" s="8"/>
      <c r="R49" s="9">
        <f>SUM(G49,I49,K49,M49,O49,Q49)</f>
        <v>28</v>
      </c>
      <c r="S49" s="9"/>
      <c r="T49" s="9" cm="1">
        <f t="array" ref="T49">SUM(LARGE(CHOOSE({1,2,3,4,5,6}, G49, I49, K49, M49, O49, Q49), _xlfn.SEQUENCE(MIN(5, COUNTA(G49, I49, K49, M49, O49, Q49)))))</f>
        <v>28</v>
      </c>
      <c r="U49" s="9">
        <f>1+COUNTIFS(B:B,B49,R:R,"&gt;"&amp;R49)</f>
        <v>59</v>
      </c>
    </row>
    <row r="50" spans="1:21" s="10" customFormat="1" ht="20.100000000000001" customHeight="1" x14ac:dyDescent="0.3">
      <c r="A50" s="20" t="s">
        <v>334</v>
      </c>
      <c r="B50" s="11" t="s">
        <v>6</v>
      </c>
      <c r="C50" s="12" t="s">
        <v>454</v>
      </c>
      <c r="D50" s="11" t="str">
        <f>IF(OR(B50="Bant Girls", B50="Juv Girls"), "Bant/Juv Girls",
 IF(OR(B50="Jr Girls", B50="Sr Girls"), "Jr/Sr Girls", B50))</f>
        <v>Bant Boys</v>
      </c>
      <c r="E50" s="55">
        <v>8135</v>
      </c>
      <c r="F50" s="15" t="s">
        <v>495</v>
      </c>
      <c r="G50" s="8">
        <f>IFERROR(VALUE(VLOOKUP(F50, PTS!$A$2:$B$63, 2, FALSE)), "")</f>
        <v>0</v>
      </c>
      <c r="H50" s="15" t="s">
        <v>495</v>
      </c>
      <c r="I50" s="8">
        <f>IFERROR(VALUE(VLOOKUP(H50, PTS!$A$2:$B$63, 2, FALSE)), "")</f>
        <v>0</v>
      </c>
      <c r="J50" s="9" t="s">
        <v>495</v>
      </c>
      <c r="K50" s="8">
        <f>IFERROR(VALUE(VLOOKUP(J50, PTS!$A$2:$B$63, 2, FALSE)), "")</f>
        <v>0</v>
      </c>
      <c r="L50" s="15"/>
      <c r="M50" s="8"/>
      <c r="N50" s="15"/>
      <c r="O50" s="8"/>
      <c r="P50" s="15"/>
      <c r="Q50" s="8"/>
      <c r="R50" s="9">
        <f>SUM(G50,I50,K50,M50,O50,Q50)</f>
        <v>0</v>
      </c>
      <c r="S50" s="9"/>
      <c r="T50" s="9" cm="1">
        <f t="array" ref="T50">SUM(LARGE(CHOOSE({1,2,3,4,5,6}, G50, I50, K50, M50, O50, Q50), _xlfn.SEQUENCE(MIN(5, COUNTA(G50, I50, K50, M50, O50, Q50)))))</f>
        <v>0</v>
      </c>
      <c r="U50" s="9">
        <f>1+COUNTIFS(B:B,B50,R:R,"&gt;"&amp;R50)</f>
        <v>62</v>
      </c>
    </row>
    <row r="51" spans="1:21" s="10" customFormat="1" ht="20.100000000000001" customHeight="1" x14ac:dyDescent="0.3">
      <c r="A51" s="20" t="s">
        <v>329</v>
      </c>
      <c r="B51" s="11" t="s">
        <v>6</v>
      </c>
      <c r="C51" s="12" t="s">
        <v>454</v>
      </c>
      <c r="D51" s="11" t="str">
        <f>IF(OR(B51="Bant Girls", B51="Juv Girls"), "Bant/Juv Girls",
 IF(OR(B51="Jr Girls", B51="Sr Girls"), "Jr/Sr Girls", B51))</f>
        <v>Bant Boys</v>
      </c>
      <c r="E51" s="55">
        <v>8130</v>
      </c>
      <c r="F51" s="8" t="s">
        <v>495</v>
      </c>
      <c r="G51" s="8">
        <f>IFERROR(VALUE(VLOOKUP(F51, PTS!$A$2:$B$63, 2, FALSE)), "")</f>
        <v>0</v>
      </c>
      <c r="H51" s="8" t="s">
        <v>495</v>
      </c>
      <c r="I51" s="8">
        <f>IFERROR(VALUE(VLOOKUP(H51, PTS!$A$2:$B$63, 2, FALSE)), "")</f>
        <v>0</v>
      </c>
      <c r="J51" s="9" t="s">
        <v>495</v>
      </c>
      <c r="K51" s="8">
        <f>IFERROR(VALUE(VLOOKUP(J51, PTS!$A$2:$B$63, 2, FALSE)), "")</f>
        <v>0</v>
      </c>
      <c r="L51" s="8"/>
      <c r="M51" s="8"/>
      <c r="N51" s="8"/>
      <c r="O51" s="8"/>
      <c r="P51" s="8"/>
      <c r="Q51" s="8"/>
      <c r="R51" s="9">
        <f>SUM(G51,I51,K51,M51,O51,Q51)</f>
        <v>0</v>
      </c>
      <c r="S51" s="9"/>
      <c r="T51" s="9" cm="1">
        <f t="array" ref="T51">SUM(LARGE(CHOOSE({1,2,3,4,5,6}, G51, I51, K51, M51, O51, Q51), _xlfn.SEQUENCE(MIN(5, COUNTA(G51, I51, K51, M51, O51, Q51)))))</f>
        <v>0</v>
      </c>
      <c r="U51" s="9">
        <f>1+COUNTIFS(B:B,B51,R:R,"&gt;"&amp;R51)</f>
        <v>62</v>
      </c>
    </row>
    <row r="52" spans="1:21" s="10" customFormat="1" ht="20.100000000000001" customHeight="1" x14ac:dyDescent="0.3">
      <c r="A52" s="11" t="s">
        <v>451</v>
      </c>
      <c r="B52" s="11" t="s">
        <v>6</v>
      </c>
      <c r="C52" s="12" t="s">
        <v>320</v>
      </c>
      <c r="D52" s="11" t="str">
        <f>IF(OR(B52="Bant Girls", B52="Juv Girls"), "Bant/Juv Girls",
 IF(OR(B52="Jr Girls", B52="Sr Girls"), "Jr/Sr Girls", B52))</f>
        <v>Bant Boys</v>
      </c>
      <c r="E52" s="55">
        <v>8126</v>
      </c>
      <c r="F52" s="8">
        <v>38</v>
      </c>
      <c r="G52" s="8">
        <f>IFERROR(VALUE(VLOOKUP(F52, PTS!$A$2:$B$63, 2, FALSE)), "")</f>
        <v>22</v>
      </c>
      <c r="H52" s="8">
        <v>40</v>
      </c>
      <c r="I52" s="8">
        <f>IFERROR(VALUE(VLOOKUP(H52, PTS!$A$2:$B$63, 2, FALSE)), "")</f>
        <v>20</v>
      </c>
      <c r="J52" s="9" t="s">
        <v>495</v>
      </c>
      <c r="K52" s="8">
        <f>IFERROR(VALUE(VLOOKUP(J52, PTS!$A$2:$B$63, 2, FALSE)), "")</f>
        <v>0</v>
      </c>
      <c r="L52" s="8"/>
      <c r="M52" s="8"/>
      <c r="N52" s="8"/>
      <c r="O52" s="8"/>
      <c r="P52" s="8"/>
      <c r="Q52" s="8"/>
      <c r="R52" s="9">
        <f>SUM(G52,I52,K52,M52,O52,Q52)</f>
        <v>42</v>
      </c>
      <c r="S52" s="9"/>
      <c r="T52" s="9" cm="1">
        <f t="array" ref="T52">SUM(LARGE(CHOOSE({1,2,3,4,5,6}, G52, I52, K52, M52, O52, Q52), _xlfn.SEQUENCE(MIN(5, COUNTA(G52, I52, K52, M52, O52, Q52)))))</f>
        <v>42</v>
      </c>
      <c r="U52" s="9">
        <f>1+COUNTIFS(B:B,B52,R:R,"&gt;"&amp;R52)</f>
        <v>46</v>
      </c>
    </row>
    <row r="53" spans="1:21" s="10" customFormat="1" ht="20.100000000000001" customHeight="1" x14ac:dyDescent="0.3">
      <c r="A53" s="11" t="s">
        <v>186</v>
      </c>
      <c r="B53" s="11" t="s">
        <v>6</v>
      </c>
      <c r="C53" s="12" t="s">
        <v>187</v>
      </c>
      <c r="D53" s="11" t="str">
        <f>IF(OR(B53="Bant Girls", B53="Juv Girls"), "Bant/Juv Girls",
 IF(OR(B53="Jr Girls", B53="Sr Girls"), "Jr/Sr Girls", B53))</f>
        <v>Bant Boys</v>
      </c>
      <c r="E53" s="55">
        <v>8150</v>
      </c>
      <c r="F53" s="8">
        <v>42</v>
      </c>
      <c r="G53" s="8">
        <f>IFERROR(VALUE(VLOOKUP(F53, PTS!$A$2:$B$63, 2, FALSE)), "")</f>
        <v>18</v>
      </c>
      <c r="H53" s="8">
        <v>38</v>
      </c>
      <c r="I53" s="8">
        <f>IFERROR(VALUE(VLOOKUP(H53, PTS!$A$2:$B$63, 2, FALSE)), "")</f>
        <v>22</v>
      </c>
      <c r="J53" s="9" t="s">
        <v>495</v>
      </c>
      <c r="K53" s="8">
        <f>IFERROR(VALUE(VLOOKUP(J53, PTS!$A$2:$B$63, 2, FALSE)), "")</f>
        <v>0</v>
      </c>
      <c r="L53" s="8"/>
      <c r="M53" s="8"/>
      <c r="N53" s="8"/>
      <c r="O53" s="8"/>
      <c r="P53" s="8"/>
      <c r="Q53" s="8"/>
      <c r="R53" s="9">
        <f>SUM(G53,I53,K53,M53,O53,Q53)</f>
        <v>40</v>
      </c>
      <c r="S53" s="9"/>
      <c r="T53" s="9" cm="1">
        <f t="array" ref="T53">SUM(LARGE(CHOOSE({1,2,3,4,5,6}, G53, I53, K53, M53, O53, Q53), _xlfn.SEQUENCE(MIN(5, COUNTA(G53, I53, K53, M53, O53, Q53)))))</f>
        <v>40</v>
      </c>
      <c r="U53" s="9">
        <f>1+COUNTIFS(B:B,B53,R:R,"&gt;"&amp;R53)</f>
        <v>49</v>
      </c>
    </row>
    <row r="54" spans="1:21" s="10" customFormat="1" ht="20.100000000000001" customHeight="1" x14ac:dyDescent="0.3">
      <c r="A54" s="20" t="s">
        <v>420</v>
      </c>
      <c r="B54" s="11" t="s">
        <v>6</v>
      </c>
      <c r="C54" s="21" t="s">
        <v>358</v>
      </c>
      <c r="D54" s="11" t="str">
        <f>IF(OR(B54="Bant Girls", B54="Juv Girls"), "Bant/Juv Girls",
 IF(OR(B54="Jr Girls", B54="Sr Girls"), "Jr/Sr Girls", B54))</f>
        <v>Bant Boys</v>
      </c>
      <c r="E54" s="55">
        <v>8178</v>
      </c>
      <c r="F54" s="9">
        <v>13</v>
      </c>
      <c r="G54" s="8">
        <f>IFERROR(VALUE(VLOOKUP(F54, PTS!$A$2:$B$63, 2, FALSE)), "")</f>
        <v>49</v>
      </c>
      <c r="H54" s="9">
        <v>15</v>
      </c>
      <c r="I54" s="8">
        <f>IFERROR(VALUE(VLOOKUP(H54, PTS!$A$2:$B$63, 2, FALSE)), "")</f>
        <v>45</v>
      </c>
      <c r="J54" s="9" t="s">
        <v>495</v>
      </c>
      <c r="K54" s="8">
        <f>IFERROR(VALUE(VLOOKUP(J54, PTS!$A$2:$B$63, 2, FALSE)), "")</f>
        <v>0</v>
      </c>
      <c r="L54" s="9"/>
      <c r="M54" s="8"/>
      <c r="N54" s="8"/>
      <c r="O54" s="8"/>
      <c r="P54" s="9"/>
      <c r="Q54" s="8"/>
      <c r="R54" s="9">
        <f>SUM(G54,I54,K54,M54,O54,Q54)</f>
        <v>94</v>
      </c>
      <c r="S54" s="9"/>
      <c r="T54" s="9" cm="1">
        <f t="array" ref="T54">SUM(LARGE(CHOOSE({1,2,3,4,5,6}, G54, I54, K54, M54, O54, Q54), _xlfn.SEQUENCE(MIN(5, COUNTA(G54, I54, K54, M54, O54, Q54)))))</f>
        <v>94</v>
      </c>
      <c r="U54" s="9">
        <f>1+COUNTIFS(B:B,B54,R:R,"&gt;"&amp;R54)</f>
        <v>23</v>
      </c>
    </row>
    <row r="55" spans="1:21" s="10" customFormat="1" ht="20.100000000000001" customHeight="1" x14ac:dyDescent="0.3">
      <c r="A55" s="11" t="s">
        <v>422</v>
      </c>
      <c r="B55" s="11" t="s">
        <v>6</v>
      </c>
      <c r="C55" s="12" t="s">
        <v>248</v>
      </c>
      <c r="D55" s="11" t="str">
        <f>IF(OR(B55="Bant Girls", B55="Juv Girls"), "Bant/Juv Girls",
 IF(OR(B55="Jr Girls", B55="Sr Girls"), "Jr/Sr Girls", B55))</f>
        <v>Bant Boys</v>
      </c>
      <c r="E55" s="55">
        <v>8117</v>
      </c>
      <c r="F55" s="9">
        <v>21</v>
      </c>
      <c r="G55" s="8">
        <f>IFERROR(VALUE(VLOOKUP(F55, PTS!$A$2:$B$63, 2, FALSE)), "")</f>
        <v>39</v>
      </c>
      <c r="H55" s="9" t="s">
        <v>495</v>
      </c>
      <c r="I55" s="8">
        <f>IFERROR(VALUE(VLOOKUP(H55, PTS!$A$2:$B$63, 2, FALSE)), "")</f>
        <v>0</v>
      </c>
      <c r="J55" s="9" t="s">
        <v>495</v>
      </c>
      <c r="K55" s="8">
        <f>IFERROR(VALUE(VLOOKUP(J55, PTS!$A$2:$B$63, 2, FALSE)), "")</f>
        <v>0</v>
      </c>
      <c r="L55" s="9"/>
      <c r="M55" s="8"/>
      <c r="N55" s="9"/>
      <c r="O55" s="8"/>
      <c r="P55" s="9"/>
      <c r="Q55" s="8"/>
      <c r="R55" s="9">
        <f>SUM(G55,I55,K55,M55,O55,Q55)</f>
        <v>39</v>
      </c>
      <c r="S55" s="9"/>
      <c r="T55" s="9" cm="1">
        <f t="array" ref="T55">SUM(LARGE(CHOOSE({1,2,3,4,5,6}, G55, I55, K55, M55, O55, Q55), _xlfn.SEQUENCE(MIN(5, COUNTA(G55, I55, K55, M55, O55, Q55)))))</f>
        <v>39</v>
      </c>
      <c r="U55" s="9">
        <f>1+COUNTIFS(B:B,B55,R:R,"&gt;"&amp;R55)</f>
        <v>50</v>
      </c>
    </row>
    <row r="56" spans="1:21" s="10" customFormat="1" ht="20.100000000000001" customHeight="1" x14ac:dyDescent="0.3">
      <c r="A56" s="11" t="s">
        <v>492</v>
      </c>
      <c r="B56" s="11" t="s">
        <v>6</v>
      </c>
      <c r="C56" s="12" t="s">
        <v>310</v>
      </c>
      <c r="D56" s="11" t="str">
        <f>IF(OR(B56="Bant Girls", B56="Juv Girls"), "Bant/Juv Girls",
 IF(OR(B56="Jr Girls", B56="Sr Girls"), "Jr/Sr Girls", B56))</f>
        <v>Bant Boys</v>
      </c>
      <c r="E56" s="55">
        <v>8184</v>
      </c>
      <c r="F56" s="9" t="s">
        <v>495</v>
      </c>
      <c r="G56" s="8">
        <f>IFERROR(VALUE(VLOOKUP(F56, PTS!$A$2:$B$63, 2, FALSE)), "")</f>
        <v>0</v>
      </c>
      <c r="H56" s="9">
        <v>22</v>
      </c>
      <c r="I56" s="8">
        <f>IFERROR(VALUE(VLOOKUP(H56, PTS!$A$2:$B$63, 2, FALSE)), "")</f>
        <v>38</v>
      </c>
      <c r="J56" s="9" t="s">
        <v>495</v>
      </c>
      <c r="K56" s="8">
        <f>IFERROR(VALUE(VLOOKUP(J56, PTS!$A$2:$B$63, 2, FALSE)), "")</f>
        <v>0</v>
      </c>
      <c r="L56" s="9"/>
      <c r="M56" s="8"/>
      <c r="N56" s="9"/>
      <c r="O56" s="8"/>
      <c r="P56" s="9"/>
      <c r="Q56" s="8"/>
      <c r="R56" s="9">
        <f>SUM(G56,I56,K56,M56,O56,Q56)</f>
        <v>38</v>
      </c>
      <c r="S56" s="9"/>
      <c r="T56" s="9" cm="1">
        <f t="array" ref="T56">SUM(LARGE(CHOOSE({1,2,3,4,5,6}, G56, I56, K56, M56, O56, Q56), _xlfn.SEQUENCE(MIN(5, COUNTA(G56, I56, K56, M56, O56, Q56)))))</f>
        <v>38</v>
      </c>
      <c r="U56" s="9">
        <f>1+COUNTIFS(B:B,B56,R:R,"&gt;"&amp;R56)</f>
        <v>52</v>
      </c>
    </row>
    <row r="57" spans="1:21" s="10" customFormat="1" ht="20.100000000000001" customHeight="1" x14ac:dyDescent="0.3">
      <c r="A57" s="20" t="s">
        <v>361</v>
      </c>
      <c r="B57" s="11" t="s">
        <v>6</v>
      </c>
      <c r="C57" s="21" t="s">
        <v>358</v>
      </c>
      <c r="D57" s="11" t="str">
        <f>IF(OR(B57="Bant Girls", B57="Juv Girls"), "Bant/Juv Girls",
 IF(OR(B57="Jr Girls", B57="Sr Girls"), "Jr/Sr Girls", B57))</f>
        <v>Bant Boys</v>
      </c>
      <c r="E57" s="55">
        <v>8140</v>
      </c>
      <c r="F57" s="8" t="s">
        <v>495</v>
      </c>
      <c r="G57" s="8">
        <f>IFERROR(VALUE(VLOOKUP(F57, PTS!$A$2:$B$63, 2, FALSE)), "")</f>
        <v>0</v>
      </c>
      <c r="H57" s="8" t="s">
        <v>495</v>
      </c>
      <c r="I57" s="8">
        <f>IFERROR(VALUE(VLOOKUP(H57, PTS!$A$2:$B$63, 2, FALSE)), "")</f>
        <v>0</v>
      </c>
      <c r="J57" s="9" t="s">
        <v>495</v>
      </c>
      <c r="K57" s="8">
        <f>IFERROR(VALUE(VLOOKUP(J57, PTS!$A$2:$B$63, 2, FALSE)), "")</f>
        <v>0</v>
      </c>
      <c r="L57" s="9"/>
      <c r="M57" s="8"/>
      <c r="N57" s="8"/>
      <c r="O57" s="8"/>
      <c r="P57" s="9"/>
      <c r="Q57" s="8"/>
      <c r="R57" s="9">
        <f>SUM(G57,I57,K57,M57,O57,Q57)</f>
        <v>0</v>
      </c>
      <c r="S57" s="9"/>
      <c r="T57" s="9" cm="1">
        <f t="array" ref="T57">SUM(LARGE(CHOOSE({1,2,3,4,5,6}, G57, I57, K57, M57, O57, Q57), _xlfn.SEQUENCE(MIN(5, COUNTA(G57, I57, K57, M57, O57, Q57)))))</f>
        <v>0</v>
      </c>
      <c r="U57" s="9">
        <f>1+COUNTIFS(B:B,B57,R:R,"&gt;"&amp;R57)</f>
        <v>62</v>
      </c>
    </row>
    <row r="58" spans="1:21" s="10" customFormat="1" ht="20.100000000000001" customHeight="1" x14ac:dyDescent="0.3">
      <c r="A58" s="11" t="s">
        <v>167</v>
      </c>
      <c r="B58" s="11" t="s">
        <v>6</v>
      </c>
      <c r="C58" s="12" t="s">
        <v>168</v>
      </c>
      <c r="D58" s="11" t="str">
        <f>IF(OR(B58="Bant Girls", B58="Juv Girls"), "Bant/Juv Girls",
 IF(OR(B58="Jr Girls", B58="Sr Girls"), "Jr/Sr Girls", B58))</f>
        <v>Bant Boys</v>
      </c>
      <c r="E58" s="55">
        <v>8152</v>
      </c>
      <c r="F58" s="45">
        <v>35</v>
      </c>
      <c r="G58" s="8">
        <f>IFERROR(VALUE(VLOOKUP(F58, PTS!$A$2:$B$63, 2, FALSE)), "")</f>
        <v>25</v>
      </c>
      <c r="H58" s="45">
        <v>29</v>
      </c>
      <c r="I58" s="8">
        <f>IFERROR(VALUE(VLOOKUP(H58, PTS!$A$2:$B$63, 2, FALSE)), "")</f>
        <v>31</v>
      </c>
      <c r="J58" s="9" t="s">
        <v>495</v>
      </c>
      <c r="K58" s="8">
        <f>IFERROR(VALUE(VLOOKUP(J58, PTS!$A$2:$B$63, 2, FALSE)), "")</f>
        <v>0</v>
      </c>
      <c r="L58" s="20"/>
      <c r="M58" s="20"/>
      <c r="N58" s="20"/>
      <c r="O58" s="20"/>
      <c r="P58" s="20"/>
      <c r="Q58" s="20"/>
      <c r="R58" s="9">
        <f>SUM(G58,I58,K58,M58,O58,Q58)</f>
        <v>56</v>
      </c>
      <c r="S58" s="9"/>
      <c r="T58" s="9" cm="1">
        <f t="array" ref="T58">SUM(LARGE(CHOOSE({1,2,3,4,5,6}, G58, I58, K58, M58, O58, Q58), _xlfn.SEQUENCE(MIN(5, COUNTA(G58, I58, K58, M58, O58, Q58)))))</f>
        <v>56</v>
      </c>
      <c r="U58" s="9">
        <f>1+COUNTIFS(B:B,B58,R:R,"&gt;"&amp;R58)</f>
        <v>41</v>
      </c>
    </row>
    <row r="59" spans="1:21" s="10" customFormat="1" ht="20.100000000000001" customHeight="1" x14ac:dyDescent="0.3">
      <c r="A59" s="20" t="s">
        <v>428</v>
      </c>
      <c r="B59" s="11" t="s">
        <v>6</v>
      </c>
      <c r="C59" s="12" t="s">
        <v>248</v>
      </c>
      <c r="D59" s="11" t="str">
        <f>IF(OR(B59="Bant Girls", B59="Juv Girls"), "Bant/Juv Girls",
 IF(OR(B59="Jr Girls", B59="Sr Girls"), "Jr/Sr Girls", B59))</f>
        <v>Bant Boys</v>
      </c>
      <c r="E59" s="55">
        <v>8143</v>
      </c>
      <c r="F59" s="8" t="s">
        <v>7</v>
      </c>
      <c r="G59" s="8">
        <f>IFERROR(VALUE(VLOOKUP(F59, PTS!$A$2:$B$63, 2, FALSE)), "")</f>
        <v>1</v>
      </c>
      <c r="H59" s="8">
        <v>19</v>
      </c>
      <c r="I59" s="8">
        <f>IFERROR(VALUE(VLOOKUP(H59, PTS!$A$2:$B$63, 2, FALSE)), "")</f>
        <v>41</v>
      </c>
      <c r="J59" s="8" t="s">
        <v>495</v>
      </c>
      <c r="K59" s="8">
        <f>IFERROR(VALUE(VLOOKUP(J59, PTS!$A$2:$B$63, 2, FALSE)), "")</f>
        <v>0</v>
      </c>
      <c r="L59" s="8"/>
      <c r="M59" s="8"/>
      <c r="N59" s="8"/>
      <c r="O59" s="8"/>
      <c r="P59" s="8"/>
      <c r="Q59" s="8"/>
      <c r="R59" s="9">
        <f>SUM(G59,I59,K59,M59,O59,Q59)</f>
        <v>42</v>
      </c>
      <c r="S59" s="9"/>
      <c r="T59" s="9" cm="1">
        <f t="array" ref="T59">SUM(LARGE(CHOOSE({1,2,3,4,5,6}, G59, I59, K59, M59, O59, Q59), _xlfn.SEQUENCE(MIN(5, COUNTA(G59, I59, K59, M59, O59, Q59)))))</f>
        <v>42</v>
      </c>
      <c r="U59" s="9">
        <f>1+COUNTIFS(B:B,B59,R:R,"&gt;"&amp;R59)</f>
        <v>46</v>
      </c>
    </row>
    <row r="60" spans="1:21" s="10" customFormat="1" ht="20.100000000000001" customHeight="1" x14ac:dyDescent="0.3">
      <c r="A60" s="20" t="s">
        <v>330</v>
      </c>
      <c r="B60" s="11" t="s">
        <v>6</v>
      </c>
      <c r="C60" s="12" t="s">
        <v>454</v>
      </c>
      <c r="D60" s="11" t="str">
        <f>IF(OR(B60="Bant Girls", B60="Juv Girls"), "Bant/Juv Girls",
 IF(OR(B60="Jr Girls", B60="Sr Girls"), "Jr/Sr Girls", B60))</f>
        <v>Bant Boys</v>
      </c>
      <c r="E60" s="55">
        <v>8131</v>
      </c>
      <c r="F60" s="9" t="s">
        <v>495</v>
      </c>
      <c r="G60" s="8">
        <f>IFERROR(VALUE(VLOOKUP(F60, PTS!$A$2:$B$63, 2, FALSE)), "")</f>
        <v>0</v>
      </c>
      <c r="H60" s="9" t="s">
        <v>495</v>
      </c>
      <c r="I60" s="8">
        <f>IFERROR(VALUE(VLOOKUP(H60, PTS!$A$2:$B$63, 2, FALSE)), "")</f>
        <v>0</v>
      </c>
      <c r="J60" s="9" t="s">
        <v>495</v>
      </c>
      <c r="K60" s="8">
        <f>IFERROR(VALUE(VLOOKUP(J60, PTS!$A$2:$B$63, 2, FALSE)), "")</f>
        <v>0</v>
      </c>
      <c r="L60" s="9"/>
      <c r="M60" s="8"/>
      <c r="N60" s="9"/>
      <c r="O60" s="8"/>
      <c r="P60" s="9"/>
      <c r="Q60" s="8"/>
      <c r="R60" s="9">
        <f>SUM(G60,I60,K60,M60,O60,Q60)</f>
        <v>0</v>
      </c>
      <c r="S60" s="9"/>
      <c r="T60" s="9" cm="1">
        <f t="array" ref="T60">SUM(LARGE(CHOOSE({1,2,3,4,5,6}, G60, I60, K60, M60, O60, Q60), _xlfn.SEQUENCE(MIN(5, COUNTA(G60, I60, K60, M60, O60, Q60)))))</f>
        <v>0</v>
      </c>
      <c r="U60" s="9">
        <f>1+COUNTIFS(B:B,B60,R:R,"&gt;"&amp;R60)</f>
        <v>62</v>
      </c>
    </row>
    <row r="61" spans="1:21" s="10" customFormat="1" ht="20.100000000000001" customHeight="1" x14ac:dyDescent="0.3">
      <c r="A61" s="11" t="s">
        <v>161</v>
      </c>
      <c r="B61" s="11" t="s">
        <v>6</v>
      </c>
      <c r="C61" s="12" t="s">
        <v>160</v>
      </c>
      <c r="D61" s="11" t="str">
        <f>IF(OR(B61="Bant Girls", B61="Juv Girls"), "Bant/Juv Girls",
 IF(OR(B61="Jr Girls", B61="Sr Girls"), "Jr/Sr Girls", B61))</f>
        <v>Bant Boys</v>
      </c>
      <c r="E61" s="55">
        <v>8158</v>
      </c>
      <c r="F61" s="45" t="s">
        <v>495</v>
      </c>
      <c r="G61" s="8">
        <f>IFERROR(VALUE(VLOOKUP(F61, PTS!$A$2:$B$63, 2, FALSE)), "")</f>
        <v>0</v>
      </c>
      <c r="H61" s="45">
        <v>30</v>
      </c>
      <c r="I61" s="8">
        <f>IFERROR(VALUE(VLOOKUP(H61, PTS!$A$2:$B$63, 2, FALSE)), "")</f>
        <v>30</v>
      </c>
      <c r="J61" s="9" t="s">
        <v>495</v>
      </c>
      <c r="K61" s="8">
        <f>IFERROR(VALUE(VLOOKUP(J61, PTS!$A$2:$B$63, 2, FALSE)), "")</f>
        <v>0</v>
      </c>
      <c r="L61" s="20"/>
      <c r="M61" s="20"/>
      <c r="N61" s="20"/>
      <c r="O61" s="20"/>
      <c r="P61" s="20"/>
      <c r="Q61" s="20"/>
      <c r="R61" s="9">
        <f>SUM(G61,I61,K61,M61,O61,Q61)</f>
        <v>30</v>
      </c>
      <c r="S61" s="9"/>
      <c r="T61" s="9" cm="1">
        <f t="array" ref="T61">SUM(LARGE(CHOOSE({1,2,3,4,5,6}, G61, I61, K61, M61, O61, Q61), _xlfn.SEQUENCE(MIN(5, COUNTA(G61, I61, K61, M61, O61, Q61)))))</f>
        <v>30</v>
      </c>
      <c r="U61" s="9">
        <f>1+COUNTIFS(B:B,B61,R:R,"&gt;"&amp;R61)</f>
        <v>57</v>
      </c>
    </row>
    <row r="62" spans="1:21" s="10" customFormat="1" ht="20.100000000000001" customHeight="1" x14ac:dyDescent="0.3">
      <c r="A62" s="20" t="s">
        <v>171</v>
      </c>
      <c r="B62" s="11" t="s">
        <v>6</v>
      </c>
      <c r="C62" s="12" t="s">
        <v>168</v>
      </c>
      <c r="D62" s="11" t="str">
        <f>IF(OR(B62="Bant Girls", B62="Juv Girls"), "Bant/Juv Girls",
 IF(OR(B62="Jr Girls", B62="Sr Girls"), "Jr/Sr Girls", B62))</f>
        <v>Bant Boys</v>
      </c>
      <c r="E62" s="55">
        <v>8155</v>
      </c>
      <c r="F62" s="45">
        <v>22</v>
      </c>
      <c r="G62" s="8">
        <f>IFERROR(VALUE(VLOOKUP(F62, PTS!$A$2:$B$63, 2, FALSE)), "")</f>
        <v>38</v>
      </c>
      <c r="H62" s="45" t="s">
        <v>495</v>
      </c>
      <c r="I62" s="8">
        <f>IFERROR(VALUE(VLOOKUP(H62, PTS!$A$2:$B$63, 2, FALSE)), "")</f>
        <v>0</v>
      </c>
      <c r="J62" s="9" t="s">
        <v>495</v>
      </c>
      <c r="K62" s="8">
        <f>IFERROR(VALUE(VLOOKUP(J62, PTS!$A$2:$B$63, 2, FALSE)), "")</f>
        <v>0</v>
      </c>
      <c r="L62" s="20"/>
      <c r="M62" s="20"/>
      <c r="N62" s="20"/>
      <c r="O62" s="20"/>
      <c r="P62" s="20"/>
      <c r="Q62" s="20"/>
      <c r="R62" s="9">
        <f>SUM(G62,I62,K62,M62,O62,Q62)</f>
        <v>38</v>
      </c>
      <c r="S62" s="9"/>
      <c r="T62" s="9" cm="1">
        <f t="array" ref="T62">SUM(LARGE(CHOOSE({1,2,3,4,5,6}, G62, I62, K62, M62, O62, Q62), _xlfn.SEQUENCE(MIN(5, COUNTA(G62, I62, K62, M62, O62, Q62)))))</f>
        <v>38</v>
      </c>
      <c r="U62" s="9">
        <f>1+COUNTIFS(B:B,B62,R:R,"&gt;"&amp;R62)</f>
        <v>52</v>
      </c>
    </row>
    <row r="63" spans="1:21" s="10" customFormat="1" ht="20.100000000000001" customHeight="1" x14ac:dyDescent="0.3">
      <c r="A63" s="11" t="s">
        <v>483</v>
      </c>
      <c r="B63" s="11" t="s">
        <v>6</v>
      </c>
      <c r="C63" s="12" t="s">
        <v>118</v>
      </c>
      <c r="D63" s="11" t="str">
        <f>IF(OR(B63="Bant Girls", B63="Juv Girls"), "Bant/Juv Girls",
 IF(OR(B63="Jr Girls", B63="Sr Girls"), "Jr/Sr Girls", B63))</f>
        <v>Bant Boys</v>
      </c>
      <c r="E63" s="55">
        <v>8183</v>
      </c>
      <c r="F63" s="9" t="s">
        <v>495</v>
      </c>
      <c r="G63" s="8">
        <f>IFERROR(VALUE(VLOOKUP(F63, PTS!$A$2:$B$63, 2, FALSE)), "")</f>
        <v>0</v>
      </c>
      <c r="H63" s="9">
        <v>18</v>
      </c>
      <c r="I63" s="8">
        <f>IFERROR(VALUE(VLOOKUP(H63, PTS!$A$2:$B$63, 2, FALSE)), "")</f>
        <v>42</v>
      </c>
      <c r="J63" s="9" t="s">
        <v>495</v>
      </c>
      <c r="K63" s="8">
        <f>IFERROR(VALUE(VLOOKUP(J63, PTS!$A$2:$B$63, 2, FALSE)), "")</f>
        <v>0</v>
      </c>
      <c r="L63" s="9"/>
      <c r="M63" s="8"/>
      <c r="N63" s="9"/>
      <c r="O63" s="8"/>
      <c r="P63" s="8"/>
      <c r="Q63" s="8"/>
      <c r="R63" s="9">
        <f>SUM(G63,I63,K63,M63,O63,Q63)</f>
        <v>42</v>
      </c>
      <c r="S63" s="9"/>
      <c r="T63" s="9" cm="1">
        <f t="array" ref="T63">SUM(LARGE(CHOOSE({1,2,3,4,5,6}, G63, I63, K63, M63, O63, Q63), _xlfn.SEQUENCE(MIN(5, COUNTA(G63, I63, K63, M63, O63, Q63)))))</f>
        <v>42</v>
      </c>
      <c r="U63" s="9">
        <f>1+COUNTIFS(B:B,B63,R:R,"&gt;"&amp;R63)</f>
        <v>46</v>
      </c>
    </row>
    <row r="64" spans="1:21" s="10" customFormat="1" ht="20.100000000000001" customHeight="1" x14ac:dyDescent="0.3">
      <c r="A64" s="11" t="s">
        <v>169</v>
      </c>
      <c r="B64" s="11" t="s">
        <v>6</v>
      </c>
      <c r="C64" s="12" t="s">
        <v>168</v>
      </c>
      <c r="D64" s="11" t="str">
        <f>IF(OR(B64="Bant Girls", B64="Juv Girls"), "Bant/Juv Girls",
 IF(OR(B64="Jr Girls", B64="Sr Girls"), "Jr/Sr Girls", B64))</f>
        <v>Bant Boys</v>
      </c>
      <c r="E64" s="55">
        <v>8153</v>
      </c>
      <c r="F64" s="45">
        <v>14</v>
      </c>
      <c r="G64" s="8">
        <f>IFERROR(VALUE(VLOOKUP(F64, PTS!$A$2:$B$63, 2, FALSE)), "")</f>
        <v>47</v>
      </c>
      <c r="H64" s="45">
        <v>13</v>
      </c>
      <c r="I64" s="8">
        <f>IFERROR(VALUE(VLOOKUP(H64, PTS!$A$2:$B$63, 2, FALSE)), "")</f>
        <v>49</v>
      </c>
      <c r="J64" s="9" t="s">
        <v>495</v>
      </c>
      <c r="K64" s="8">
        <f>IFERROR(VALUE(VLOOKUP(J64, PTS!$A$2:$B$63, 2, FALSE)), "")</f>
        <v>0</v>
      </c>
      <c r="L64" s="20"/>
      <c r="M64" s="20"/>
      <c r="N64" s="20"/>
      <c r="O64" s="20"/>
      <c r="P64" s="20"/>
      <c r="Q64" s="20"/>
      <c r="R64" s="9">
        <f>SUM(G64,I64,K64,M64,O64,Q64)</f>
        <v>96</v>
      </c>
      <c r="S64" s="9"/>
      <c r="T64" s="9" cm="1">
        <f t="array" ref="T64">SUM(LARGE(CHOOSE({1,2,3,4,5,6}, G64, I64, K64, M64, O64, Q64), _xlfn.SEQUENCE(MIN(5, COUNTA(G64, I64, K64, M64, O64, Q64)))))</f>
        <v>96</v>
      </c>
      <c r="U64" s="9">
        <f>1+COUNTIFS(B:B,B64,R:R,"&gt;"&amp;R64)</f>
        <v>21</v>
      </c>
    </row>
    <row r="65" spans="1:21" s="10" customFormat="1" ht="20.100000000000001" customHeight="1" x14ac:dyDescent="0.3">
      <c r="A65" s="11" t="s">
        <v>139</v>
      </c>
      <c r="B65" s="11" t="s">
        <v>6</v>
      </c>
      <c r="C65" s="12" t="s">
        <v>138</v>
      </c>
      <c r="D65" s="11" t="str">
        <f>IF(OR(B65="Bant Girls", B65="Juv Girls"), "Bant/Juv Girls",
 IF(OR(B65="Jr Girls", B65="Sr Girls"), "Jr/Sr Girls", B65))</f>
        <v>Bant Boys</v>
      </c>
      <c r="E65" s="55">
        <v>8160</v>
      </c>
      <c r="F65" s="45">
        <v>23</v>
      </c>
      <c r="G65" s="8">
        <f>IFERROR(VALUE(VLOOKUP(F65, PTS!$A$2:$B$63, 2, FALSE)), "")</f>
        <v>37</v>
      </c>
      <c r="H65" s="45">
        <v>35</v>
      </c>
      <c r="I65" s="8">
        <f>IFERROR(VALUE(VLOOKUP(H65, PTS!$A$2:$B$63, 2, FALSE)), "")</f>
        <v>25</v>
      </c>
      <c r="J65" s="9" t="s">
        <v>495</v>
      </c>
      <c r="K65" s="8">
        <f>IFERROR(VALUE(VLOOKUP(J65, PTS!$A$2:$B$63, 2, FALSE)), "")</f>
        <v>0</v>
      </c>
      <c r="L65" s="20"/>
      <c r="M65" s="20"/>
      <c r="N65" s="20"/>
      <c r="O65" s="20"/>
      <c r="P65" s="20"/>
      <c r="Q65" s="20"/>
      <c r="R65" s="9">
        <f>SUM(G65,I65,K65,M65,O65,Q65)</f>
        <v>62</v>
      </c>
      <c r="S65" s="9"/>
      <c r="T65" s="9" cm="1">
        <f t="array" ref="T65">SUM(LARGE(CHOOSE({1,2,3,4,5,6}, G65, I65, K65, M65, O65, Q65), _xlfn.SEQUENCE(MIN(5, COUNTA(G65, I65, K65, M65, O65, Q65)))))</f>
        <v>62</v>
      </c>
      <c r="U65" s="9">
        <f>1+COUNTIFS(B:B,B65,R:R,"&gt;"&amp;R65)</f>
        <v>39</v>
      </c>
    </row>
    <row r="66" spans="1:21" s="10" customFormat="1" ht="20.100000000000001" customHeight="1" x14ac:dyDescent="0.3">
      <c r="A66" s="20" t="s">
        <v>195</v>
      </c>
      <c r="B66" s="11" t="s">
        <v>6</v>
      </c>
      <c r="C66" s="21" t="s">
        <v>455</v>
      </c>
      <c r="D66" s="11" t="str">
        <f>IF(OR(B66="Bant Girls", B66="Juv Girls"), "Bant/Juv Girls",
 IF(OR(B66="Jr Girls", B66="Sr Girls"), "Jr/Sr Girls", B66))</f>
        <v>Bant Boys</v>
      </c>
      <c r="E66" s="55">
        <v>8147</v>
      </c>
      <c r="F66" s="9" t="s">
        <v>495</v>
      </c>
      <c r="G66" s="8">
        <f>IFERROR(VALUE(VLOOKUP(F66, PTS!$A$2:$B$63, 2, FALSE)), "")</f>
        <v>0</v>
      </c>
      <c r="H66" s="9" t="s">
        <v>495</v>
      </c>
      <c r="I66" s="8">
        <f>IFERROR(VALUE(VLOOKUP(H66, PTS!$A$2:$B$63, 2, FALSE)), "")</f>
        <v>0</v>
      </c>
      <c r="J66" s="9" t="s">
        <v>495</v>
      </c>
      <c r="K66" s="8">
        <f>IFERROR(VALUE(VLOOKUP(J66, PTS!$A$2:$B$63, 2, FALSE)), "")</f>
        <v>0</v>
      </c>
      <c r="L66" s="9"/>
      <c r="M66" s="8"/>
      <c r="N66" s="9"/>
      <c r="O66" s="8"/>
      <c r="P66" s="9"/>
      <c r="Q66" s="8"/>
      <c r="R66" s="9">
        <f>SUM(G66,I66,K66,M66,O66,Q66)</f>
        <v>0</v>
      </c>
      <c r="S66" s="9"/>
      <c r="T66" s="9" cm="1">
        <f t="array" ref="T66">SUM(LARGE(CHOOSE({1,2,3,4,5,6}, G66, I66, K66, M66, O66, Q66), _xlfn.SEQUENCE(MIN(5, COUNTA(G66, I66, K66, M66, O66, Q66)))))</f>
        <v>0</v>
      </c>
      <c r="U66" s="9">
        <f>1+COUNTIFS(B:B,B66,R:R,"&gt;"&amp;R66)</f>
        <v>62</v>
      </c>
    </row>
    <row r="67" spans="1:21" s="10" customFormat="1" ht="20.100000000000001" customHeight="1" x14ac:dyDescent="0.3">
      <c r="A67" s="11" t="s">
        <v>143</v>
      </c>
      <c r="B67" s="11" t="s">
        <v>6</v>
      </c>
      <c r="C67" s="12" t="s">
        <v>138</v>
      </c>
      <c r="D67" s="11" t="str">
        <f>IF(OR(B67="Bant Girls", B67="Juv Girls"), "Bant/Juv Girls",
 IF(OR(B67="Jr Girls", B67="Sr Girls"), "Jr/Sr Girls", B67))</f>
        <v>Bant Boys</v>
      </c>
      <c r="E67" s="55">
        <v>8164</v>
      </c>
      <c r="F67" s="45">
        <v>29</v>
      </c>
      <c r="G67" s="8">
        <f>IFERROR(VALUE(VLOOKUP(F67, PTS!$A$2:$B$63, 2, FALSE)), "")</f>
        <v>31</v>
      </c>
      <c r="H67" s="45" t="s">
        <v>495</v>
      </c>
      <c r="I67" s="8">
        <f>IFERROR(VALUE(VLOOKUP(H67, PTS!$A$2:$B$63, 2, FALSE)), "")</f>
        <v>0</v>
      </c>
      <c r="J67" s="9" t="s">
        <v>495</v>
      </c>
      <c r="K67" s="8">
        <f>IFERROR(VALUE(VLOOKUP(J67, PTS!$A$2:$B$63, 2, FALSE)), "")</f>
        <v>0</v>
      </c>
      <c r="L67" s="20"/>
      <c r="M67" s="20"/>
      <c r="N67" s="20"/>
      <c r="O67" s="20"/>
      <c r="P67" s="20"/>
      <c r="Q67" s="20"/>
      <c r="R67" s="9">
        <f>SUM(G67,I67,K67,M67,O67,Q67)</f>
        <v>31</v>
      </c>
      <c r="S67" s="9"/>
      <c r="T67" s="9" cm="1">
        <f t="array" ref="T67">SUM(LARGE(CHOOSE({1,2,3,4,5,6}, G67, I67, K67, M67, O67, Q67), _xlfn.SEQUENCE(MIN(5, COUNTA(G67, I67, K67, M67, O67, Q67)))))</f>
        <v>31</v>
      </c>
      <c r="U67" s="9">
        <f>1+COUNTIFS(B:B,B67,R:R,"&gt;"&amp;R67)</f>
        <v>55</v>
      </c>
    </row>
    <row r="68" spans="1:21" s="10" customFormat="1" ht="20.100000000000001" customHeight="1" x14ac:dyDescent="0.3">
      <c r="A68" s="11" t="s">
        <v>331</v>
      </c>
      <c r="B68" s="11" t="s">
        <v>6</v>
      </c>
      <c r="C68" s="12" t="s">
        <v>454</v>
      </c>
      <c r="D68" s="11" t="str">
        <f>IF(OR(B68="Bant Girls", B68="Juv Girls"), "Bant/Juv Girls",
 IF(OR(B68="Jr Girls", B68="Sr Girls"), "Jr/Sr Girls", B68))</f>
        <v>Bant Boys</v>
      </c>
      <c r="E68" s="55">
        <v>8132</v>
      </c>
      <c r="F68" s="14" t="s">
        <v>495</v>
      </c>
      <c r="G68" s="8">
        <f>IFERROR(VALUE(VLOOKUP(F68, PTS!$A$2:$B$63, 2, FALSE)), "")</f>
        <v>0</v>
      </c>
      <c r="H68" s="15" t="s">
        <v>495</v>
      </c>
      <c r="I68" s="8">
        <f>IFERROR(VALUE(VLOOKUP(H68, PTS!$A$2:$B$63, 2, FALSE)), "")</f>
        <v>0</v>
      </c>
      <c r="J68" s="9" t="s">
        <v>495</v>
      </c>
      <c r="K68" s="8">
        <f>IFERROR(VALUE(VLOOKUP(J68, PTS!$A$2:$B$63, 2, FALSE)), "")</f>
        <v>0</v>
      </c>
      <c r="L68" s="14"/>
      <c r="M68" s="8"/>
      <c r="N68" s="14"/>
      <c r="O68" s="8"/>
      <c r="P68" s="16"/>
      <c r="Q68" s="8"/>
      <c r="R68" s="9">
        <f>SUM(G68,I68,K68,M68,O68,Q68)</f>
        <v>0</v>
      </c>
      <c r="S68" s="9"/>
      <c r="T68" s="9" cm="1">
        <f t="array" ref="T68">SUM(LARGE(CHOOSE({1,2,3,4,5,6}, G68, I68, K68, M68, O68, Q68), _xlfn.SEQUENCE(MIN(5, COUNTA(G68, I68, K68, M68, O68, Q68)))))</f>
        <v>0</v>
      </c>
      <c r="U68" s="9">
        <f>1+COUNTIFS(B:B,B68,R:R,"&gt;"&amp;R68)</f>
        <v>62</v>
      </c>
    </row>
    <row r="69" spans="1:21" s="10" customFormat="1" ht="20.100000000000001" customHeight="1" x14ac:dyDescent="0.3">
      <c r="A69" s="20" t="s">
        <v>450</v>
      </c>
      <c r="B69" s="11" t="s">
        <v>6</v>
      </c>
      <c r="C69" s="12" t="s">
        <v>168</v>
      </c>
      <c r="D69" s="11" t="str">
        <f>IF(OR(B69="Bant Girls", B69="Juv Girls"), "Bant/Juv Girls",
 IF(OR(B69="Jr Girls", B69="Sr Girls"), "Jr/Sr Girls", B69))</f>
        <v>Bant Boys</v>
      </c>
      <c r="E69" s="55">
        <v>8179</v>
      </c>
      <c r="F69" s="45">
        <v>43</v>
      </c>
      <c r="G69" s="8">
        <f>IFERROR(VALUE(VLOOKUP(F69, PTS!$A$2:$B$63, 2, FALSE)), "")</f>
        <v>17</v>
      </c>
      <c r="H69" s="45">
        <v>48</v>
      </c>
      <c r="I69" s="8">
        <f>IFERROR(VALUE(VLOOKUP(H69, PTS!$A$2:$B$63, 2, FALSE)), "")</f>
        <v>12</v>
      </c>
      <c r="J69" s="9" t="s">
        <v>495</v>
      </c>
      <c r="K69" s="8">
        <f>IFERROR(VALUE(VLOOKUP(J69, PTS!$A$2:$B$63, 2, FALSE)), "")</f>
        <v>0</v>
      </c>
      <c r="L69" s="20"/>
      <c r="M69" s="20"/>
      <c r="N69" s="20"/>
      <c r="O69" s="20"/>
      <c r="P69" s="20"/>
      <c r="Q69" s="20"/>
      <c r="R69" s="9">
        <f>SUM(G69,I69,K69,M69,O69,Q69)</f>
        <v>29</v>
      </c>
      <c r="S69" s="9"/>
      <c r="T69" s="9" cm="1">
        <f t="array" ref="T69">SUM(LARGE(CHOOSE({1,2,3,4,5,6}, G69, I69, K69, M69, O69, Q69), _xlfn.SEQUENCE(MIN(5, COUNTA(G69, I69, K69, M69, O69, Q69)))))</f>
        <v>29</v>
      </c>
      <c r="U69" s="9">
        <f>1+COUNTIFS(B:B,B69,R:R,"&gt;"&amp;R69)</f>
        <v>58</v>
      </c>
    </row>
    <row r="70" spans="1:21" s="10" customFormat="1" ht="20.100000000000001" customHeight="1" x14ac:dyDescent="0.3">
      <c r="A70" s="20" t="s">
        <v>170</v>
      </c>
      <c r="B70" s="11" t="s">
        <v>6</v>
      </c>
      <c r="C70" s="12" t="s">
        <v>168</v>
      </c>
      <c r="D70" s="11" t="str">
        <f>IF(OR(B70="Bant Girls", B70="Juv Girls"), "Bant/Juv Girls",
 IF(OR(B70="Jr Girls", B70="Sr Girls"), "Jr/Sr Girls", B70))</f>
        <v>Bant Boys</v>
      </c>
      <c r="E70" s="55">
        <v>8154</v>
      </c>
      <c r="F70" s="45" t="s">
        <v>495</v>
      </c>
      <c r="G70" s="8">
        <f>IFERROR(VALUE(VLOOKUP(F70, PTS!$A$2:$B$63, 2, FALSE)), "")</f>
        <v>0</v>
      </c>
      <c r="H70" s="45" t="s">
        <v>495</v>
      </c>
      <c r="I70" s="8">
        <f>IFERROR(VALUE(VLOOKUP(H70, PTS!$A$2:$B$63, 2, FALSE)), "")</f>
        <v>0</v>
      </c>
      <c r="J70" s="9" t="s">
        <v>495</v>
      </c>
      <c r="K70" s="8">
        <f>IFERROR(VALUE(VLOOKUP(J70, PTS!$A$2:$B$63, 2, FALSE)), "")</f>
        <v>0</v>
      </c>
      <c r="L70" s="20"/>
      <c r="M70" s="20"/>
      <c r="N70" s="20"/>
      <c r="O70" s="20"/>
      <c r="P70" s="20"/>
      <c r="Q70" s="20"/>
      <c r="R70" s="9">
        <f>SUM(G70,I70,K70,M70,O70,Q70)</f>
        <v>0</v>
      </c>
      <c r="S70" s="9"/>
      <c r="T70" s="9" cm="1">
        <f t="array" ref="T70">SUM(LARGE(CHOOSE({1,2,3,4,5,6}, G70, I70, K70, M70, O70, Q70), _xlfn.SEQUENCE(MIN(5, COUNTA(G70, I70, K70, M70, O70, Q70)))))</f>
        <v>0</v>
      </c>
      <c r="U70" s="9">
        <f>1+COUNTIFS(B:B,B70,R:R,"&gt;"&amp;R70)</f>
        <v>62</v>
      </c>
    </row>
    <row r="71" spans="1:21" s="10" customFormat="1" ht="20.100000000000001" customHeight="1" x14ac:dyDescent="0.3">
      <c r="A71" s="11" t="s">
        <v>321</v>
      </c>
      <c r="B71" s="11" t="s">
        <v>6</v>
      </c>
      <c r="C71" s="12" t="s">
        <v>320</v>
      </c>
      <c r="D71" s="11" t="str">
        <f>IF(OR(B71="Bant Girls", B71="Juv Girls"), "Bant/Juv Girls",
 IF(OR(B71="Jr Girls", B71="Sr Girls"), "Jr/Sr Girls", B71))</f>
        <v>Bant Boys</v>
      </c>
      <c r="E71" s="55">
        <v>8127</v>
      </c>
      <c r="F71" s="9" t="s">
        <v>495</v>
      </c>
      <c r="G71" s="8">
        <f>IFERROR(VALUE(VLOOKUP(F71, PTS!$A$2:$B$63, 2, FALSE)), "")</f>
        <v>0</v>
      </c>
      <c r="H71" s="9">
        <v>4</v>
      </c>
      <c r="I71" s="8">
        <f>IFERROR(VALUE(VLOOKUP(H71, PTS!$A$2:$B$63, 2, FALSE)), "")</f>
        <v>85</v>
      </c>
      <c r="J71" s="9" t="s">
        <v>495</v>
      </c>
      <c r="K71" s="8">
        <f>IFERROR(VALUE(VLOOKUP(J71, PTS!$A$2:$B$63, 2, FALSE)), "")</f>
        <v>0</v>
      </c>
      <c r="L71" s="9"/>
      <c r="M71" s="8"/>
      <c r="N71" s="9"/>
      <c r="O71" s="8"/>
      <c r="P71" s="9"/>
      <c r="Q71" s="8"/>
      <c r="R71" s="9">
        <f>SUM(G71,I71,K71,M71,O71,Q71)</f>
        <v>85</v>
      </c>
      <c r="S71" s="9"/>
      <c r="T71" s="9" cm="1">
        <f t="array" ref="T71">SUM(LARGE(CHOOSE({1,2,3,4,5,6}, G71, I71, K71, M71, O71, Q71), _xlfn.SEQUENCE(MIN(5, COUNTA(G71, I71, K71, M71, O71, Q71)))))</f>
        <v>85</v>
      </c>
      <c r="U71" s="9">
        <f>1+COUNTIFS(B:B,B71,R:R,"&gt;"&amp;R71)</f>
        <v>25</v>
      </c>
    </row>
    <row r="72" spans="1:21" s="10" customFormat="1" ht="20.100000000000001" customHeight="1" x14ac:dyDescent="0.3">
      <c r="A72" s="20" t="s">
        <v>333</v>
      </c>
      <c r="B72" s="11" t="s">
        <v>6</v>
      </c>
      <c r="C72" s="12" t="s">
        <v>454</v>
      </c>
      <c r="D72" s="11" t="str">
        <f>IF(OR(B72="Bant Girls", B72="Juv Girls"), "Bant/Juv Girls",
 IF(OR(B72="Jr Girls", B72="Sr Girls"), "Jr/Sr Girls", B72))</f>
        <v>Bant Boys</v>
      </c>
      <c r="E72" s="55">
        <v>8134</v>
      </c>
      <c r="F72" s="9">
        <v>7</v>
      </c>
      <c r="G72" s="8">
        <f>IFERROR(VALUE(VLOOKUP(F72, PTS!$A$2:$B$63, 2, FALSE)), "")</f>
        <v>70</v>
      </c>
      <c r="H72" s="9" t="s">
        <v>495</v>
      </c>
      <c r="I72" s="8">
        <f>IFERROR(VALUE(VLOOKUP(H72, PTS!$A$2:$B$63, 2, FALSE)), "")</f>
        <v>0</v>
      </c>
      <c r="J72" s="9" t="s">
        <v>495</v>
      </c>
      <c r="K72" s="8">
        <f>IFERROR(VALUE(VLOOKUP(J72, PTS!$A$2:$B$63, 2, FALSE)), "")</f>
        <v>0</v>
      </c>
      <c r="L72" s="9"/>
      <c r="M72" s="8"/>
      <c r="N72" s="9"/>
      <c r="O72" s="8"/>
      <c r="P72" s="9"/>
      <c r="Q72" s="8"/>
      <c r="R72" s="9">
        <f>SUM(G72,I72,K72,M72,O72,Q72)</f>
        <v>70</v>
      </c>
      <c r="S72" s="9"/>
      <c r="T72" s="9" cm="1">
        <f t="array" ref="T72">SUM(LARGE(CHOOSE({1,2,3,4,5,6}, G72, I72, K72, M72, O72, Q72), _xlfn.SEQUENCE(MIN(5, COUNTA(G72, I72, K72, M72, O72, Q72)))))</f>
        <v>70</v>
      </c>
      <c r="U72" s="9">
        <f>1+COUNTIFS(B:B,B72,R:R,"&gt;"&amp;R72)</f>
        <v>35</v>
      </c>
    </row>
    <row r="73" spans="1:21" s="10" customFormat="1" ht="20.100000000000001" customHeight="1" x14ac:dyDescent="0.3">
      <c r="A73" s="11" t="s">
        <v>273</v>
      </c>
      <c r="B73" s="11" t="s">
        <v>6</v>
      </c>
      <c r="C73" s="12" t="s">
        <v>272</v>
      </c>
      <c r="D73" s="11" t="str">
        <f>IF(OR(B73="Bant Girls", B73="Juv Girls"), "Bant/Juv Girls",
 IF(OR(B73="Jr Girls", B73="Sr Girls"), "Jr/Sr Girls", B73))</f>
        <v>Bant Boys</v>
      </c>
      <c r="E73" s="55">
        <v>8010</v>
      </c>
      <c r="F73" s="9" t="s">
        <v>495</v>
      </c>
      <c r="G73" s="8">
        <f>IFERROR(VALUE(VLOOKUP(F73, PTS!$A$2:$B$63, 2, FALSE)), "")</f>
        <v>0</v>
      </c>
      <c r="H73" s="9" t="s">
        <v>495</v>
      </c>
      <c r="I73" s="8">
        <f>IFERROR(VALUE(VLOOKUP(H73, PTS!$A$2:$B$63, 2, FALSE)), "")</f>
        <v>0</v>
      </c>
      <c r="J73" s="9" t="s">
        <v>495</v>
      </c>
      <c r="K73" s="8">
        <f>IFERROR(VALUE(VLOOKUP(J73, PTS!$A$2:$B$63, 2, FALSE)), "")</f>
        <v>0</v>
      </c>
      <c r="L73" s="9"/>
      <c r="M73" s="8"/>
      <c r="N73" s="9"/>
      <c r="O73" s="8"/>
      <c r="P73" s="9"/>
      <c r="Q73" s="8"/>
      <c r="R73" s="9">
        <f>SUM(G73,I73,K73,M73,O73,Q73)</f>
        <v>0</v>
      </c>
      <c r="S73" s="9"/>
      <c r="T73" s="9" cm="1">
        <f t="array" ref="T73">SUM(LARGE(CHOOSE({1,2,3,4,5,6}, G73, I73, K73, M73, O73, Q73), _xlfn.SEQUENCE(MIN(5, COUNTA(G73, I73, K73, M73, O73, Q73)))))</f>
        <v>0</v>
      </c>
      <c r="U73" s="9">
        <f>1+COUNTIFS(B:B,B73,R:R,"&gt;"&amp;R73)</f>
        <v>62</v>
      </c>
    </row>
    <row r="74" spans="1:21" s="10" customFormat="1" ht="20.100000000000001" customHeight="1" x14ac:dyDescent="0.3">
      <c r="A74" s="20" t="s">
        <v>70</v>
      </c>
      <c r="B74" s="11" t="s">
        <v>20</v>
      </c>
      <c r="C74" s="21" t="s">
        <v>71</v>
      </c>
      <c r="D74" s="11" t="str">
        <f>IF(OR(B74="Bant Girls", B74="Juv Girls"), "Bant/Juv Girls",
 IF(OR(B74="Jr Girls", B74="Sr Girls"), "Jr/Sr Girls", B74))</f>
        <v>Bant/Juv Girls</v>
      </c>
      <c r="E74" s="54">
        <v>855</v>
      </c>
      <c r="F74" s="9">
        <v>2</v>
      </c>
      <c r="G74" s="8">
        <f>IFERROR(VALUE(VLOOKUP(F74, PTS!$A$2:$B$63, 2, FALSE)), "")</f>
        <v>95</v>
      </c>
      <c r="H74" s="9">
        <v>1</v>
      </c>
      <c r="I74" s="8">
        <f>IFERROR(VALUE(VLOOKUP(H74, PTS!$A$2:$B$63, 2, FALSE)), "")</f>
        <v>100</v>
      </c>
      <c r="J74" s="9">
        <v>1</v>
      </c>
      <c r="K74" s="8">
        <f>IFERROR(VALUE(VLOOKUP(J74, PTS!$A$2:$B$63, 2, FALSE)), "")</f>
        <v>100</v>
      </c>
      <c r="L74" s="9"/>
      <c r="M74" s="8"/>
      <c r="N74" s="9"/>
      <c r="O74" s="8"/>
      <c r="P74" s="9"/>
      <c r="Q74" s="8"/>
      <c r="R74" s="9">
        <f>SUM(G74,I74,K74,M74,O74,Q74)</f>
        <v>295</v>
      </c>
      <c r="S74" s="9"/>
      <c r="T74" s="9" cm="1">
        <f t="array" ref="T74">SUM(LARGE(CHOOSE({1,2,3,4,5,6}, G74, I74, K74, M74, O74, Q74), _xlfn.SEQUENCE(MIN(5, COUNTA(G74, I74, K74, M74, O74, Q74)))))</f>
        <v>295</v>
      </c>
      <c r="U74" s="9">
        <f>1+COUNTIFS(B:B,B74,R:R,"&gt;"&amp;R74)</f>
        <v>1</v>
      </c>
    </row>
    <row r="75" spans="1:21" s="10" customFormat="1" ht="20.100000000000001" customHeight="1" x14ac:dyDescent="0.3">
      <c r="A75" s="20" t="s">
        <v>335</v>
      </c>
      <c r="B75" s="11" t="s">
        <v>20</v>
      </c>
      <c r="C75" s="12" t="s">
        <v>454</v>
      </c>
      <c r="D75" s="11" t="str">
        <f>IF(OR(B75="Bant Girls", B75="Juv Girls"), "Bant/Juv Girls",
 IF(OR(B75="Jr Girls", B75="Sr Girls"), "Jr/Sr Girls", B75))</f>
        <v>Bant/Juv Girls</v>
      </c>
      <c r="E75" s="54">
        <v>844</v>
      </c>
      <c r="F75" s="9">
        <v>3</v>
      </c>
      <c r="G75" s="8">
        <f>IFERROR(VALUE(VLOOKUP(F75, PTS!$A$2:$B$63, 2, FALSE)), "")</f>
        <v>90</v>
      </c>
      <c r="H75" s="9">
        <v>4</v>
      </c>
      <c r="I75" s="8">
        <f>IFERROR(VALUE(VLOOKUP(H75, PTS!$A$2:$B$63, 2, FALSE)), "")</f>
        <v>85</v>
      </c>
      <c r="J75" s="9">
        <v>2</v>
      </c>
      <c r="K75" s="8">
        <f>IFERROR(VALUE(VLOOKUP(J75, PTS!$A$2:$B$63, 2, FALSE)), "")</f>
        <v>95</v>
      </c>
      <c r="L75" s="9"/>
      <c r="M75" s="8"/>
      <c r="N75" s="9"/>
      <c r="O75" s="8"/>
      <c r="P75" s="9"/>
      <c r="Q75" s="8"/>
      <c r="R75" s="9">
        <f>SUM(G75,I75,K75,M75,O75,Q75)</f>
        <v>270</v>
      </c>
      <c r="S75" s="9"/>
      <c r="T75" s="9" cm="1">
        <f t="array" ref="T75">SUM(LARGE(CHOOSE({1,2,3,4,5,6}, G75, I75, K75, M75, O75, Q75), _xlfn.SEQUENCE(MIN(5, COUNTA(G75, I75, K75, M75, O75, Q75)))))</f>
        <v>270</v>
      </c>
      <c r="U75" s="9">
        <f>1+COUNTIFS(B:B,B75,R:R,"&gt;"&amp;R75)</f>
        <v>2</v>
      </c>
    </row>
    <row r="76" spans="1:21" s="10" customFormat="1" ht="20.100000000000001" customHeight="1" x14ac:dyDescent="0.3">
      <c r="A76" s="11" t="s">
        <v>311</v>
      </c>
      <c r="B76" s="11" t="s">
        <v>20</v>
      </c>
      <c r="C76" s="12" t="s">
        <v>310</v>
      </c>
      <c r="D76" s="11" t="str">
        <f>IF(OR(B76="Bant Girls", B76="Juv Girls"), "Bant/Juv Girls",
 IF(OR(B76="Jr Girls", B76="Sr Girls"), "Jr/Sr Girls", B76))</f>
        <v>Bant/Juv Girls</v>
      </c>
      <c r="E76" s="54">
        <v>834</v>
      </c>
      <c r="F76" s="9" t="s">
        <v>495</v>
      </c>
      <c r="G76" s="8">
        <f>IFERROR(VALUE(VLOOKUP(F76, PTS!$A$2:$B$63, 2, FALSE)), "")</f>
        <v>0</v>
      </c>
      <c r="H76" s="9">
        <v>6</v>
      </c>
      <c r="I76" s="8">
        <f>IFERROR(VALUE(VLOOKUP(H76, PTS!$A$2:$B$63, 2, FALSE)), "")</f>
        <v>75</v>
      </c>
      <c r="J76" s="9">
        <v>3</v>
      </c>
      <c r="K76" s="8">
        <f>IFERROR(VALUE(VLOOKUP(J76, PTS!$A$2:$B$63, 2, FALSE)), "")</f>
        <v>90</v>
      </c>
      <c r="L76" s="9"/>
      <c r="M76" s="8"/>
      <c r="N76" s="9"/>
      <c r="O76" s="8"/>
      <c r="P76" s="9"/>
      <c r="Q76" s="8"/>
      <c r="R76" s="9">
        <f>SUM(G76,I76,K76,M76,O76,Q76)</f>
        <v>165</v>
      </c>
      <c r="S76" s="9"/>
      <c r="T76" s="9" cm="1">
        <f t="array" ref="T76">SUM(LARGE(CHOOSE({1,2,3,4,5,6}, G76, I76, K76, M76, O76, Q76), _xlfn.SEQUENCE(MIN(5, COUNTA(G76, I76, K76, M76, O76, Q76)))))</f>
        <v>165</v>
      </c>
      <c r="U76" s="9">
        <f>1+COUNTIFS(B:B,B76,R:R,"&gt;"&amp;R76)</f>
        <v>9</v>
      </c>
    </row>
    <row r="77" spans="1:21" s="10" customFormat="1" ht="20.100000000000001" customHeight="1" x14ac:dyDescent="0.3">
      <c r="A77" s="11" t="s">
        <v>173</v>
      </c>
      <c r="B77" s="11" t="s">
        <v>20</v>
      </c>
      <c r="C77" s="12" t="s">
        <v>168</v>
      </c>
      <c r="D77" s="11" t="str">
        <f>IF(OR(B77="Bant Girls", B77="Juv Girls"), "Bant/Juv Girls",
 IF(OR(B77="Jr Girls", B77="Sr Girls"), "Jr/Sr Girls", B77))</f>
        <v>Bant/Juv Girls</v>
      </c>
      <c r="E77" s="54">
        <v>852</v>
      </c>
      <c r="F77" s="45">
        <v>1</v>
      </c>
      <c r="G77" s="8">
        <f>IFERROR(VALUE(VLOOKUP(F77, PTS!$A$2:$B$63, 2, FALSE)), "")</f>
        <v>100</v>
      </c>
      <c r="H77" s="45">
        <v>9</v>
      </c>
      <c r="I77" s="8">
        <f>IFERROR(VALUE(VLOOKUP(H77, PTS!$A$2:$B$63, 2, FALSE)), "")</f>
        <v>60</v>
      </c>
      <c r="J77" s="9">
        <v>4</v>
      </c>
      <c r="K77" s="8">
        <f>IFERROR(VALUE(VLOOKUP(J77, PTS!$A$2:$B$63, 2, FALSE)), "")</f>
        <v>85</v>
      </c>
      <c r="L77" s="20"/>
      <c r="M77" s="20"/>
      <c r="N77" s="20"/>
      <c r="O77" s="20"/>
      <c r="P77" s="20"/>
      <c r="Q77" s="20"/>
      <c r="R77" s="9">
        <f>SUM(G77,I77,K77,M77,O77,Q77)</f>
        <v>245</v>
      </c>
      <c r="S77" s="9"/>
      <c r="T77" s="9" cm="1">
        <f t="array" ref="T77">SUM(LARGE(CHOOSE({1,2,3,4,5,6}, G77, I77, K77, M77, O77, Q77), _xlfn.SEQUENCE(MIN(5, COUNTA(G77, I77, K77, M77, O77, Q77)))))</f>
        <v>245</v>
      </c>
      <c r="U77" s="9">
        <f>1+COUNTIFS(B:B,B77,R:R,"&gt;"&amp;R77)</f>
        <v>3</v>
      </c>
    </row>
    <row r="78" spans="1:21" s="10" customFormat="1" ht="20.100000000000001" customHeight="1" x14ac:dyDescent="0.3">
      <c r="A78" s="20" t="s">
        <v>336</v>
      </c>
      <c r="B78" s="11" t="s">
        <v>20</v>
      </c>
      <c r="C78" s="12" t="s">
        <v>454</v>
      </c>
      <c r="D78" s="11" t="str">
        <f>IF(OR(B78="Bant Girls", B78="Juv Girls"), "Bant/Juv Girls",
 IF(OR(B78="Jr Girls", B78="Sr Girls"), "Jr/Sr Girls", B78))</f>
        <v>Bant/Juv Girls</v>
      </c>
      <c r="E78" s="54">
        <v>845</v>
      </c>
      <c r="F78" s="9" t="s">
        <v>495</v>
      </c>
      <c r="G78" s="8">
        <f>IFERROR(VALUE(VLOOKUP(F78, PTS!$A$2:$B$63, 2, FALSE)), "")</f>
        <v>0</v>
      </c>
      <c r="H78" s="9">
        <v>11</v>
      </c>
      <c r="I78" s="8">
        <f>IFERROR(VALUE(VLOOKUP(H78, PTS!$A$2:$B$63, 2, FALSE)), "")</f>
        <v>53</v>
      </c>
      <c r="J78" s="9">
        <v>5</v>
      </c>
      <c r="K78" s="8">
        <f>IFERROR(VALUE(VLOOKUP(J78, PTS!$A$2:$B$63, 2, FALSE)), "")</f>
        <v>80</v>
      </c>
      <c r="L78" s="9"/>
      <c r="M78" s="8"/>
      <c r="N78" s="9"/>
      <c r="O78" s="8"/>
      <c r="P78" s="9"/>
      <c r="Q78" s="8"/>
      <c r="R78" s="9">
        <f>SUM(G78,I78,K78,M78,O78,Q78)</f>
        <v>133</v>
      </c>
      <c r="S78" s="9"/>
      <c r="T78" s="9" cm="1">
        <f t="array" ref="T78">SUM(LARGE(CHOOSE({1,2,3,4,5,6}, G78, I78, K78, M78, O78, Q78), _xlfn.SEQUENCE(MIN(5, COUNTA(G78, I78, K78, M78, O78, Q78)))))</f>
        <v>133</v>
      </c>
      <c r="U78" s="9">
        <f>1+COUNTIFS(B:B,B78,R:R,"&gt;"&amp;R78)</f>
        <v>12</v>
      </c>
    </row>
    <row r="79" spans="1:21" s="10" customFormat="1" ht="20.100000000000001" customHeight="1" x14ac:dyDescent="0.3">
      <c r="A79" s="11" t="s">
        <v>431</v>
      </c>
      <c r="B79" s="11" t="s">
        <v>20</v>
      </c>
      <c r="C79" s="12" t="s">
        <v>248</v>
      </c>
      <c r="D79" s="11" t="str">
        <f>IF(OR(B79="Bant Girls", B79="Juv Girls"), "Bant/Juv Girls",
 IF(OR(B79="Jr Girls", B79="Sr Girls"), "Jr/Sr Girls", B79))</f>
        <v>Bant/Juv Girls</v>
      </c>
      <c r="E79" s="54">
        <v>819</v>
      </c>
      <c r="F79" s="45">
        <v>4</v>
      </c>
      <c r="G79" s="8">
        <f>IFERROR(VALUE(VLOOKUP(F79, PTS!$A$2:$B$63, 2, FALSE)), "")</f>
        <v>85</v>
      </c>
      <c r="H79" s="45">
        <v>7</v>
      </c>
      <c r="I79" s="8">
        <f>IFERROR(VALUE(VLOOKUP(H79, PTS!$A$2:$B$63, 2, FALSE)), "")</f>
        <v>70</v>
      </c>
      <c r="J79" s="9">
        <v>6</v>
      </c>
      <c r="K79" s="8">
        <f>IFERROR(VALUE(VLOOKUP(J79, PTS!$A$2:$B$63, 2, FALSE)), "")</f>
        <v>75</v>
      </c>
      <c r="L79" s="20"/>
      <c r="M79" s="20"/>
      <c r="N79" s="20"/>
      <c r="O79" s="20"/>
      <c r="P79" s="20"/>
      <c r="Q79" s="20"/>
      <c r="R79" s="9">
        <f>SUM(G79,I79,K79,M79,O79,Q79)</f>
        <v>230</v>
      </c>
      <c r="S79" s="9"/>
      <c r="T79" s="9" cm="1">
        <f t="array" ref="T79">SUM(LARGE(CHOOSE({1,2,3,4,5,6}, G79, I79, K79, M79, O79, Q79), _xlfn.SEQUENCE(MIN(5, COUNTA(G79, I79, K79, M79, O79, Q79)))))</f>
        <v>230</v>
      </c>
      <c r="U79" s="9">
        <f>1+COUNTIFS(B:B,B79,R:R,"&gt;"&amp;R79)</f>
        <v>4</v>
      </c>
    </row>
    <row r="80" spans="1:21" s="10" customFormat="1" ht="20.100000000000001" customHeight="1" x14ac:dyDescent="0.3">
      <c r="A80" s="11" t="s">
        <v>433</v>
      </c>
      <c r="B80" s="11" t="s">
        <v>20</v>
      </c>
      <c r="C80" s="12" t="s">
        <v>248</v>
      </c>
      <c r="D80" s="11" t="str">
        <f>IF(OR(B80="Bant Girls", B80="Juv Girls"), "Bant/Juv Girls",
 IF(OR(B80="Jr Girls", B80="Sr Girls"), "Jr/Sr Girls", B80))</f>
        <v>Bant/Juv Girls</v>
      </c>
      <c r="E80" s="54">
        <v>832</v>
      </c>
      <c r="F80" s="8">
        <v>5</v>
      </c>
      <c r="G80" s="8">
        <f>IFERROR(VALUE(VLOOKUP(F80, PTS!$A$2:$B$63, 2, FALSE)), "")</f>
        <v>80</v>
      </c>
      <c r="H80" s="8">
        <v>5</v>
      </c>
      <c r="I80" s="8">
        <f>IFERROR(VALUE(VLOOKUP(H80, PTS!$A$2:$B$63, 2, FALSE)), "")</f>
        <v>80</v>
      </c>
      <c r="J80" s="9">
        <v>7</v>
      </c>
      <c r="K80" s="8">
        <f>IFERROR(VALUE(VLOOKUP(J80, PTS!$A$2:$B$63, 2, FALSE)), "")</f>
        <v>70</v>
      </c>
      <c r="L80" s="8"/>
      <c r="M80" s="8"/>
      <c r="N80" s="8"/>
      <c r="O80" s="8"/>
      <c r="P80" s="8"/>
      <c r="Q80" s="8"/>
      <c r="R80" s="9">
        <f>SUM(G80,I80,K80,M80,O80,Q80)</f>
        <v>230</v>
      </c>
      <c r="S80" s="9"/>
      <c r="T80" s="9" cm="1">
        <f t="array" ref="T80">SUM(LARGE(CHOOSE({1,2,3,4,5,6}, G80, I80, K80, M80, O80, Q80), _xlfn.SEQUENCE(MIN(5, COUNTA(G80, I80, K80, M80, O80, Q80)))))</f>
        <v>230</v>
      </c>
      <c r="U80" s="9">
        <f>1+COUNTIFS(B:B,B80,R:R,"&gt;"&amp;R80)</f>
        <v>4</v>
      </c>
    </row>
    <row r="81" spans="1:21" s="10" customFormat="1" ht="20.100000000000001" customHeight="1" x14ac:dyDescent="0.3">
      <c r="A81" s="20" t="s">
        <v>364</v>
      </c>
      <c r="B81" s="11" t="s">
        <v>20</v>
      </c>
      <c r="C81" s="21" t="s">
        <v>358</v>
      </c>
      <c r="D81" s="11" t="str">
        <f>IF(OR(B81="Bant Girls", B81="Juv Girls"), "Bant/Juv Girls",
 IF(OR(B81="Jr Girls", B81="Sr Girls"), "Jr/Sr Girls", B81))</f>
        <v>Bant/Juv Girls</v>
      </c>
      <c r="E81" s="54">
        <v>846</v>
      </c>
      <c r="F81" s="9" t="s">
        <v>495</v>
      </c>
      <c r="G81" s="8">
        <f>IFERROR(VALUE(VLOOKUP(F81, PTS!$A$2:$B$63, 2, FALSE)), "")</f>
        <v>0</v>
      </c>
      <c r="H81" s="8">
        <v>2</v>
      </c>
      <c r="I81" s="8">
        <f>IFERROR(VALUE(VLOOKUP(H81, PTS!$A$2:$B$63, 2, FALSE)), "")</f>
        <v>95</v>
      </c>
      <c r="J81" s="9">
        <v>8</v>
      </c>
      <c r="K81" s="8">
        <f>IFERROR(VALUE(VLOOKUP(J81, PTS!$A$2:$B$63, 2, FALSE)), "")</f>
        <v>65</v>
      </c>
      <c r="L81" s="8"/>
      <c r="M81" s="8"/>
      <c r="N81" s="8"/>
      <c r="O81" s="8"/>
      <c r="P81" s="8"/>
      <c r="Q81" s="8"/>
      <c r="R81" s="9">
        <f>SUM(G81,I81,K81,M81,O81,Q81)</f>
        <v>160</v>
      </c>
      <c r="S81" s="9"/>
      <c r="T81" s="9" cm="1">
        <f t="array" ref="T81">SUM(LARGE(CHOOSE({1,2,3,4,5,6}, G81, I81, K81, M81, O81, Q81), _xlfn.SEQUENCE(MIN(5, COUNTA(G81, I81, K81, M81, O81, Q81)))))</f>
        <v>160</v>
      </c>
      <c r="U81" s="9">
        <f>1+COUNTIFS(B:B,B81,R:R,"&gt;"&amp;R81)</f>
        <v>11</v>
      </c>
    </row>
    <row r="82" spans="1:21" s="10" customFormat="1" ht="20.100000000000001" customHeight="1" x14ac:dyDescent="0.3">
      <c r="A82" s="11" t="s">
        <v>432</v>
      </c>
      <c r="B82" s="11" t="s">
        <v>20</v>
      </c>
      <c r="C82" s="12" t="s">
        <v>248</v>
      </c>
      <c r="D82" s="11" t="str">
        <f>IF(OR(B82="Bant Girls", B82="Juv Girls"), "Bant/Juv Girls",
 IF(OR(B82="Jr Girls", B82="Sr Girls"), "Jr/Sr Girls", B82))</f>
        <v>Bant/Juv Girls</v>
      </c>
      <c r="E82" s="54">
        <v>831</v>
      </c>
      <c r="F82" s="8">
        <v>9</v>
      </c>
      <c r="G82" s="8">
        <f>IFERROR(VALUE(VLOOKUP(F82, PTS!$A$2:$B$63, 2, FALSE)), "")</f>
        <v>60</v>
      </c>
      <c r="H82" s="8">
        <v>12</v>
      </c>
      <c r="I82" s="8">
        <f>IFERROR(VALUE(VLOOKUP(H82, PTS!$A$2:$B$63, 2, FALSE)), "")</f>
        <v>51</v>
      </c>
      <c r="J82" s="9">
        <v>9</v>
      </c>
      <c r="K82" s="8">
        <f>IFERROR(VALUE(VLOOKUP(J82, PTS!$A$2:$B$63, 2, FALSE)), "")</f>
        <v>60</v>
      </c>
      <c r="L82" s="8"/>
      <c r="M82" s="8"/>
      <c r="N82" s="8"/>
      <c r="O82" s="8"/>
      <c r="P82" s="8"/>
      <c r="Q82" s="8"/>
      <c r="R82" s="9">
        <f>SUM(G82,I82,K82,M82,O82,Q82)</f>
        <v>171</v>
      </c>
      <c r="S82" s="9"/>
      <c r="T82" s="9" cm="1">
        <f t="array" ref="T82">SUM(LARGE(CHOOSE({1,2,3,4,5,6}, G82, I82, K82, M82, O82, Q82), _xlfn.SEQUENCE(MIN(5, COUNTA(G82, I82, K82, M82, O82, Q82)))))</f>
        <v>171</v>
      </c>
      <c r="U82" s="9">
        <f>1+COUNTIFS(B:B,B82,R:R,"&gt;"&amp;R82)</f>
        <v>8</v>
      </c>
    </row>
    <row r="83" spans="1:21" s="10" customFormat="1" ht="20.100000000000001" customHeight="1" x14ac:dyDescent="0.3">
      <c r="A83" s="11" t="s">
        <v>430</v>
      </c>
      <c r="B83" s="11" t="s">
        <v>20</v>
      </c>
      <c r="C83" s="12" t="s">
        <v>248</v>
      </c>
      <c r="D83" s="11" t="str">
        <f>IF(OR(B83="Bant Girls", B83="Juv Girls"), "Bant/Juv Girls",
 IF(OR(B83="Jr Girls", B83="Sr Girls"), "Jr/Sr Girls", B83))</f>
        <v>Bant/Juv Girls</v>
      </c>
      <c r="E83" s="54">
        <v>812</v>
      </c>
      <c r="F83" s="45">
        <v>7</v>
      </c>
      <c r="G83" s="8">
        <f>IFERROR(VALUE(VLOOKUP(F83, PTS!$A$2:$B$63, 2, FALSE)), "")</f>
        <v>70</v>
      </c>
      <c r="H83" s="45">
        <v>8</v>
      </c>
      <c r="I83" s="8">
        <f>IFERROR(VALUE(VLOOKUP(H83, PTS!$A$2:$B$63, 2, FALSE)), "")</f>
        <v>65</v>
      </c>
      <c r="J83" s="9">
        <v>10</v>
      </c>
      <c r="K83" s="8">
        <f>IFERROR(VALUE(VLOOKUP(J83, PTS!$A$2:$B$63, 2, FALSE)), "")</f>
        <v>55</v>
      </c>
      <c r="L83" s="20"/>
      <c r="M83" s="20"/>
      <c r="N83" s="20"/>
      <c r="O83" s="20"/>
      <c r="P83" s="20"/>
      <c r="Q83" s="20"/>
      <c r="R83" s="9">
        <f>SUM(G83,I83,K83,M83,O83,Q83)</f>
        <v>190</v>
      </c>
      <c r="S83" s="9"/>
      <c r="T83" s="9" cm="1">
        <f t="array" ref="T83">SUM(LARGE(CHOOSE({1,2,3,4,5,6}, G83, I83, K83, M83, O83, Q83), _xlfn.SEQUENCE(MIN(5, COUNTA(G83, I83, K83, M83, O83, Q83)))))</f>
        <v>190</v>
      </c>
      <c r="U83" s="9">
        <f>1+COUNTIFS(B:B,B83,R:R,"&gt;"&amp;R83)</f>
        <v>7</v>
      </c>
    </row>
    <row r="84" spans="1:21" s="10" customFormat="1" ht="20.100000000000001" customHeight="1" x14ac:dyDescent="0.3">
      <c r="A84" s="20" t="s">
        <v>490</v>
      </c>
      <c r="B84" s="11" t="s">
        <v>20</v>
      </c>
      <c r="C84" s="21" t="s">
        <v>71</v>
      </c>
      <c r="D84" s="11" t="str">
        <f>IF(OR(B84="Bant Girls", B84="Juv Girls"), "Bant/Juv Girls",
 IF(OR(B84="Jr Girls", B84="Sr Girls"), "Jr/Sr Girls", B84))</f>
        <v>Bant/Juv Girls</v>
      </c>
      <c r="E84" s="54">
        <v>856</v>
      </c>
      <c r="F84" s="8">
        <v>6</v>
      </c>
      <c r="G84" s="8">
        <f>IFERROR(VALUE(VLOOKUP(F84, PTS!$A$2:$B$63, 2, FALSE)), "")</f>
        <v>75</v>
      </c>
      <c r="H84" s="8">
        <v>3</v>
      </c>
      <c r="I84" s="8">
        <f>IFERROR(VALUE(VLOOKUP(H84, PTS!$A$2:$B$63, 2, FALSE)), "")</f>
        <v>90</v>
      </c>
      <c r="J84" s="9">
        <v>11</v>
      </c>
      <c r="K84" s="8">
        <f>IFERROR(VALUE(VLOOKUP(J84, PTS!$A$2:$B$63, 2, FALSE)), "")</f>
        <v>53</v>
      </c>
      <c r="L84" s="8"/>
      <c r="M84" s="8"/>
      <c r="N84" s="8"/>
      <c r="O84" s="8"/>
      <c r="P84" s="8"/>
      <c r="Q84" s="8"/>
      <c r="R84" s="9">
        <f>SUM(G84,I84,K84,M84,O84,Q84)</f>
        <v>218</v>
      </c>
      <c r="S84" s="9"/>
      <c r="T84" s="9" cm="1">
        <f t="array" ref="T84">SUM(LARGE(CHOOSE({1,2,3,4,5,6}, G84, I84, K84, M84, O84, Q84), _xlfn.SEQUENCE(MIN(5, COUNTA(G84, I84, K84, M84, O84, Q84)))))</f>
        <v>218</v>
      </c>
      <c r="U84" s="9">
        <f>1+COUNTIFS(B:B,B84,R:R,"&gt;"&amp;R84)</f>
        <v>6</v>
      </c>
    </row>
    <row r="85" spans="1:21" s="10" customFormat="1" ht="20.100000000000001" customHeight="1" x14ac:dyDescent="0.3">
      <c r="A85" s="20" t="s">
        <v>421</v>
      </c>
      <c r="B85" s="11" t="s">
        <v>20</v>
      </c>
      <c r="C85" s="21" t="s">
        <v>358</v>
      </c>
      <c r="D85" s="11" t="str">
        <f>IF(OR(B85="Bant Girls", B85="Juv Girls"), "Bant/Juv Girls",
 IF(OR(B85="Jr Girls", B85="Sr Girls"), "Jr/Sr Girls", B85))</f>
        <v>Bant/Juv Girls</v>
      </c>
      <c r="E85" s="54">
        <v>858</v>
      </c>
      <c r="F85" s="9">
        <v>8</v>
      </c>
      <c r="G85" s="8">
        <f>IFERROR(VALUE(VLOOKUP(F85, PTS!$A$2:$B$63, 2, FALSE)), "")</f>
        <v>65</v>
      </c>
      <c r="H85" s="9">
        <v>14</v>
      </c>
      <c r="I85" s="8">
        <f>IFERROR(VALUE(VLOOKUP(H85, PTS!$A$2:$B$63, 2, FALSE)), "")</f>
        <v>47</v>
      </c>
      <c r="J85" s="9">
        <v>12</v>
      </c>
      <c r="K85" s="8">
        <f>IFERROR(VALUE(VLOOKUP(J85, PTS!$A$2:$B$63, 2, FALSE)), "")</f>
        <v>51</v>
      </c>
      <c r="L85" s="9"/>
      <c r="M85" s="8"/>
      <c r="N85" s="9"/>
      <c r="O85" s="8"/>
      <c r="P85" s="9"/>
      <c r="Q85" s="8"/>
      <c r="R85" s="9">
        <f>SUM(G85,I85,K85,M85,O85,Q85)</f>
        <v>163</v>
      </c>
      <c r="S85" s="9"/>
      <c r="T85" s="9" cm="1">
        <f t="array" ref="T85">SUM(LARGE(CHOOSE({1,2,3,4,5,6}, G85, I85, K85, M85, O85, Q85), _xlfn.SEQUENCE(MIN(5, COUNTA(G85, I85, K85, M85, O85, Q85)))))</f>
        <v>163</v>
      </c>
      <c r="U85" s="9">
        <f>1+COUNTIFS(B:B,B85,R:R,"&gt;"&amp;R85)</f>
        <v>10</v>
      </c>
    </row>
    <row r="86" spans="1:21" s="10" customFormat="1" ht="20.100000000000001" customHeight="1" x14ac:dyDescent="0.3">
      <c r="A86" s="20" t="s">
        <v>73</v>
      </c>
      <c r="B86" s="11" t="s">
        <v>20</v>
      </c>
      <c r="C86" s="21" t="s">
        <v>71</v>
      </c>
      <c r="D86" s="11" t="str">
        <f>IF(OR(B86="Bant Girls", B86="Juv Girls"), "Bant/Juv Girls",
 IF(OR(B86="Jr Girls", B86="Sr Girls"), "Jr/Sr Girls", B86))</f>
        <v>Bant/Juv Girls</v>
      </c>
      <c r="E86" s="54">
        <v>857</v>
      </c>
      <c r="F86" s="9" t="s">
        <v>495</v>
      </c>
      <c r="G86" s="8">
        <f>IFERROR(VALUE(VLOOKUP(F86, PTS!$A$2:$B$63, 2, FALSE)), "")</f>
        <v>0</v>
      </c>
      <c r="H86" s="9">
        <v>10</v>
      </c>
      <c r="I86" s="8">
        <f>IFERROR(VALUE(VLOOKUP(H86, PTS!$A$2:$B$63, 2, FALSE)), "")</f>
        <v>55</v>
      </c>
      <c r="J86" s="9" t="s">
        <v>495</v>
      </c>
      <c r="K86" s="8">
        <f>IFERROR(VALUE(VLOOKUP(J86, PTS!$A$2:$B$63, 2, FALSE)), "")</f>
        <v>0</v>
      </c>
      <c r="L86" s="9"/>
      <c r="M86" s="8"/>
      <c r="N86" s="9"/>
      <c r="O86" s="8"/>
      <c r="P86" s="9"/>
      <c r="Q86" s="8"/>
      <c r="R86" s="9">
        <f>SUM(G86,I86,K86,M86,O86,Q86)</f>
        <v>55</v>
      </c>
      <c r="S86" s="9"/>
      <c r="T86" s="9" cm="1">
        <f t="array" ref="T86">SUM(LARGE(CHOOSE({1,2,3,4,5,6}, G86, I86, K86, M86, O86, Q86), _xlfn.SEQUENCE(MIN(5, COUNTA(G86, I86, K86, M86, O86, Q86)))))</f>
        <v>55</v>
      </c>
      <c r="U86" s="9">
        <f>1+COUNTIFS(B:B,B86,R:R,"&gt;"&amp;R86)</f>
        <v>14</v>
      </c>
    </row>
    <row r="87" spans="1:21" s="10" customFormat="1" ht="20.100000000000001" customHeight="1" x14ac:dyDescent="0.3">
      <c r="A87" s="11" t="s">
        <v>174</v>
      </c>
      <c r="B87" s="11" t="s">
        <v>20</v>
      </c>
      <c r="C87" s="12" t="s">
        <v>168</v>
      </c>
      <c r="D87" s="11" t="str">
        <f>IF(OR(B87="Bant Girls", B87="Juv Girls"), "Bant/Juv Girls",
 IF(OR(B87="Jr Girls", B87="Sr Girls"), "Jr/Sr Girls", B87))</f>
        <v>Bant/Juv Girls</v>
      </c>
      <c r="E87" s="54">
        <v>853</v>
      </c>
      <c r="F87" s="45">
        <v>10</v>
      </c>
      <c r="G87" s="8">
        <f>IFERROR(VALUE(VLOOKUP(F87, PTS!$A$2:$B$63, 2, FALSE)), "")</f>
        <v>55</v>
      </c>
      <c r="H87" s="45">
        <v>13</v>
      </c>
      <c r="I87" s="8">
        <f>IFERROR(VALUE(VLOOKUP(H87, PTS!$A$2:$B$63, 2, FALSE)), "")</f>
        <v>49</v>
      </c>
      <c r="J87" s="45" t="s">
        <v>495</v>
      </c>
      <c r="K87" s="8">
        <f>IFERROR(VALUE(VLOOKUP(J87, PTS!$A$2:$B$63, 2, FALSE)), "")</f>
        <v>0</v>
      </c>
      <c r="L87" s="20"/>
      <c r="M87" s="20"/>
      <c r="N87" s="20"/>
      <c r="O87" s="20"/>
      <c r="P87" s="20"/>
      <c r="Q87" s="20"/>
      <c r="R87" s="9">
        <f>SUM(G87,I87,K87,M87,O87,Q87)</f>
        <v>104</v>
      </c>
      <c r="S87" s="9"/>
      <c r="T87" s="9" cm="1">
        <f t="array" ref="T87">SUM(LARGE(CHOOSE({1,2,3,4,5,6}, G87, I87, K87, M87, O87, Q87), _xlfn.SEQUENCE(MIN(5, COUNTA(G87, I87, K87, M87, O87, Q87)))))</f>
        <v>104</v>
      </c>
      <c r="U87" s="9">
        <f>1+COUNTIFS(B:B,B87,R:R,"&gt;"&amp;R87)</f>
        <v>13</v>
      </c>
    </row>
    <row r="88" spans="1:21" s="13" customFormat="1" ht="20.100000000000001" customHeight="1" x14ac:dyDescent="0.3">
      <c r="A88" s="11" t="s">
        <v>324</v>
      </c>
      <c r="B88" s="11" t="s">
        <v>20</v>
      </c>
      <c r="C88" s="12" t="s">
        <v>320</v>
      </c>
      <c r="D88" s="11" t="str">
        <f>IF(OR(B88="Bant Girls", B88="Juv Girls"), "Bant/Juv Girls",
 IF(OR(B88="Jr Girls", B88="Sr Girls"), "Jr/Sr Girls", B88))</f>
        <v>Bant/Juv Girls</v>
      </c>
      <c r="E88" s="54">
        <v>837</v>
      </c>
      <c r="F88" s="9" t="s">
        <v>495</v>
      </c>
      <c r="G88" s="8">
        <f>IFERROR(VALUE(VLOOKUP(F88, PTS!$A$2:$B$63, 2, FALSE)), "")</f>
        <v>0</v>
      </c>
      <c r="H88" s="9" t="s">
        <v>495</v>
      </c>
      <c r="I88" s="8">
        <f>IFERROR(VALUE(VLOOKUP(H88, PTS!$A$2:$B$63, 2, FALSE)), "")</f>
        <v>0</v>
      </c>
      <c r="J88" s="9" t="s">
        <v>495</v>
      </c>
      <c r="K88" s="8">
        <f>IFERROR(VALUE(VLOOKUP(J88, PTS!$A$2:$B$63, 2, FALSE)), "")</f>
        <v>0</v>
      </c>
      <c r="L88" s="9"/>
      <c r="M88" s="8"/>
      <c r="N88" s="9"/>
      <c r="O88" s="8"/>
      <c r="P88" s="9"/>
      <c r="Q88" s="8"/>
      <c r="R88" s="9">
        <f>SUM(G88,I88,K88,M88,O88,Q88)</f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>1+COUNTIFS(B:B,B88,R:R,"&gt;"&amp;R88)</f>
        <v>15</v>
      </c>
    </row>
    <row r="89" spans="1:21" s="13" customFormat="1" ht="20.100000000000001" customHeight="1" x14ac:dyDescent="0.3">
      <c r="A89" s="11" t="s">
        <v>175</v>
      </c>
      <c r="B89" s="11" t="s">
        <v>20</v>
      </c>
      <c r="C89" s="12" t="s">
        <v>168</v>
      </c>
      <c r="D89" s="11" t="str">
        <f>IF(OR(B89="Bant Girls", B89="Juv Girls"), "Bant/Juv Girls",
 IF(OR(B89="Jr Girls", B89="Sr Girls"), "Jr/Sr Girls", B89))</f>
        <v>Bant/Juv Girls</v>
      </c>
      <c r="E89" s="54">
        <v>854</v>
      </c>
      <c r="F89" s="9" t="s">
        <v>495</v>
      </c>
      <c r="G89" s="8">
        <f>IFERROR(VALUE(VLOOKUP(F89, PTS!$A$2:$B$63, 2, FALSE)), "")</f>
        <v>0</v>
      </c>
      <c r="H89" s="9" t="s">
        <v>495</v>
      </c>
      <c r="I89" s="8">
        <f>IFERROR(VALUE(VLOOKUP(H89, PTS!$A$2:$B$63, 2, FALSE)), "")</f>
        <v>0</v>
      </c>
      <c r="J89" s="9" t="s">
        <v>495</v>
      </c>
      <c r="K89" s="8">
        <f>IFERROR(VALUE(VLOOKUP(J89, PTS!$A$2:$B$63, 2, FALSE)), "")</f>
        <v>0</v>
      </c>
      <c r="L89" s="9"/>
      <c r="M89" s="8"/>
      <c r="N89" s="9"/>
      <c r="O89" s="8"/>
      <c r="P89" s="9"/>
      <c r="Q89" s="8"/>
      <c r="R89" s="9">
        <f>SUM(G89,I89,K89,M89,O89,Q89)</f>
        <v>0</v>
      </c>
      <c r="S89" s="9"/>
      <c r="T89" s="9" cm="1">
        <f t="array" ref="T89">SUM(LARGE(CHOOSE({1,2,3,4,5,6}, G89, I89, K89, M89, O89, Q89), _xlfn.SEQUENCE(MIN(5, COUNTA(G89, I89, K89, M89, O89, Q89)))))</f>
        <v>0</v>
      </c>
      <c r="U89" s="9">
        <f>1+COUNTIFS(B:B,B89,R:R,"&gt;"&amp;R89)</f>
        <v>15</v>
      </c>
    </row>
    <row r="90" spans="1:21" s="13" customFormat="1" ht="20.100000000000001" customHeight="1" x14ac:dyDescent="0.3">
      <c r="A90" s="20" t="s">
        <v>274</v>
      </c>
      <c r="B90" s="11" t="s">
        <v>20</v>
      </c>
      <c r="C90" s="12" t="s">
        <v>272</v>
      </c>
      <c r="D90" s="11" t="str">
        <f>IF(OR(B90="Bant Girls", B90="Juv Girls"), "Bant/Juv Girls",
 IF(OR(B90="Jr Girls", B90="Sr Girls"), "Jr/Sr Girls", B90))</f>
        <v>Bant/Juv Girls</v>
      </c>
      <c r="E90" s="54">
        <v>833</v>
      </c>
      <c r="F90" s="9" t="s">
        <v>495</v>
      </c>
      <c r="G90" s="8">
        <f>IFERROR(VALUE(VLOOKUP(F90, PTS!$A$2:$B$63, 2, FALSE)), "")</f>
        <v>0</v>
      </c>
      <c r="H90" s="8" t="s">
        <v>495</v>
      </c>
      <c r="I90" s="8">
        <f>IFERROR(VALUE(VLOOKUP(H90, PTS!$A$2:$B$63, 2, FALSE)), "")</f>
        <v>0</v>
      </c>
      <c r="J90" s="8" t="s">
        <v>495</v>
      </c>
      <c r="K90" s="8">
        <f>IFERROR(VALUE(VLOOKUP(J90, PTS!$A$2:$B$63, 2, FALSE)), "")</f>
        <v>0</v>
      </c>
      <c r="L90" s="8"/>
      <c r="M90" s="8"/>
      <c r="N90" s="8"/>
      <c r="O90" s="8"/>
      <c r="P90" s="8"/>
      <c r="Q90" s="8"/>
      <c r="R90" s="9">
        <f>SUM(G90,I90,K90,M90,O90,Q90)</f>
        <v>0</v>
      </c>
      <c r="S90" s="9"/>
      <c r="T90" s="9" cm="1">
        <f t="array" ref="T90">SUM(LARGE(CHOOSE({1,2,3,4,5,6}, G90, I90, K90, M90, O90, Q90), _xlfn.SEQUENCE(MIN(5, COUNTA(G90, I90, K90, M90, O90, Q90)))))</f>
        <v>0</v>
      </c>
      <c r="U90" s="9">
        <f>1+COUNTIFS(B:B,B90,R:R,"&gt;"&amp;R90)</f>
        <v>15</v>
      </c>
    </row>
    <row r="91" spans="1:21" s="13" customFormat="1" ht="20.100000000000001" customHeight="1" x14ac:dyDescent="0.3">
      <c r="A91" s="20" t="s">
        <v>376</v>
      </c>
      <c r="B91" s="11" t="s">
        <v>9</v>
      </c>
      <c r="C91" s="21" t="s">
        <v>358</v>
      </c>
      <c r="D91" s="11" t="str">
        <f>IF(OR(B91="Bant Girls", B91="Juv Girls"), "Bant/Juv Girls",
 IF(OR(B91="Jr Girls", B91="Sr Girls"), "Jr/Sr Girls", B91))</f>
        <v>Jr Boys</v>
      </c>
      <c r="E91" s="56">
        <v>10105</v>
      </c>
      <c r="F91" s="8">
        <v>1</v>
      </c>
      <c r="G91" s="8">
        <f>IFERROR(VALUE(VLOOKUP(F91, PTS!$A$2:$B$63, 2, FALSE)), "")</f>
        <v>100</v>
      </c>
      <c r="H91" s="8">
        <v>5</v>
      </c>
      <c r="I91" s="8">
        <f>IFERROR(VALUE(VLOOKUP(H91, PTS!$A$2:$B$63, 2, FALSE)), "")</f>
        <v>80</v>
      </c>
      <c r="J91" s="8">
        <v>1</v>
      </c>
      <c r="K91" s="8">
        <f>IFERROR(VALUE(VLOOKUP(J91, PTS!$A$2:$B$63, 2, FALSE)), "")</f>
        <v>100</v>
      </c>
      <c r="L91" s="8"/>
      <c r="M91" s="8"/>
      <c r="N91" s="8"/>
      <c r="O91" s="8"/>
      <c r="P91" s="8"/>
      <c r="Q91" s="8"/>
      <c r="R91" s="9">
        <f>SUM(G91,I91,K91,M91,O91,Q91)</f>
        <v>280</v>
      </c>
      <c r="S91" s="9"/>
      <c r="T91" s="9" cm="1">
        <f t="array" ref="T91">SUM(LARGE(CHOOSE({1,2,3,4,5,6}, G91, I91, K91, M91, O91, Q91), _xlfn.SEQUENCE(MIN(5, COUNTA(G91, I91, K91, M91, O91, Q91)))))</f>
        <v>280</v>
      </c>
      <c r="U91" s="9">
        <f>1+COUNTIFS(B:B,B91,R:R,"&gt;"&amp;R91)</f>
        <v>1</v>
      </c>
    </row>
    <row r="92" spans="1:21" s="13" customFormat="1" ht="20.100000000000001" customHeight="1" x14ac:dyDescent="0.3">
      <c r="A92" s="11" t="s">
        <v>372</v>
      </c>
      <c r="B92" s="11" t="s">
        <v>9</v>
      </c>
      <c r="C92" s="21" t="s">
        <v>358</v>
      </c>
      <c r="D92" s="11" t="str">
        <f>IF(OR(B92="Bant Girls", B92="Juv Girls"), "Bant/Juv Girls",
 IF(OR(B92="Jr Girls", B92="Sr Girls"), "Jr/Sr Girls", B92))</f>
        <v>Jr Boys</v>
      </c>
      <c r="E92" s="56">
        <v>10101</v>
      </c>
      <c r="F92" s="45">
        <v>2</v>
      </c>
      <c r="G92" s="8">
        <f>IFERROR(VALUE(VLOOKUP(F92, PTS!$A$2:$B$63, 2, FALSE)), "")</f>
        <v>95</v>
      </c>
      <c r="H92" s="45">
        <v>9</v>
      </c>
      <c r="I92" s="8">
        <f>IFERROR(VALUE(VLOOKUP(H92, PTS!$A$2:$B$63, 2, FALSE)), "")</f>
        <v>60</v>
      </c>
      <c r="J92" s="45">
        <v>2</v>
      </c>
      <c r="K92" s="8">
        <f>IFERROR(VALUE(VLOOKUP(J92, PTS!$A$2:$B$63, 2, FALSE)), "")</f>
        <v>95</v>
      </c>
      <c r="L92" s="20"/>
      <c r="M92" s="20"/>
      <c r="N92" s="20"/>
      <c r="O92" s="20"/>
      <c r="P92" s="20"/>
      <c r="Q92" s="20"/>
      <c r="R92" s="9">
        <f>SUM(G92,I92,K92,M92,O92,Q92)</f>
        <v>250</v>
      </c>
      <c r="S92" s="9"/>
      <c r="T92" s="9" cm="1">
        <f t="array" ref="T92">SUM(LARGE(CHOOSE({1,2,3,4,5,6}, G92, I92, K92, M92, O92, Q92), _xlfn.SEQUENCE(MIN(5, COUNTA(G92, I92, K92, M92, O92, Q92)))))</f>
        <v>250</v>
      </c>
      <c r="U92" s="9">
        <f>1+COUNTIFS(B:B,B92,R:R,"&gt;"&amp;R92)</f>
        <v>2</v>
      </c>
    </row>
    <row r="93" spans="1:21" s="13" customFormat="1" ht="20.100000000000001" customHeight="1" x14ac:dyDescent="0.3">
      <c r="A93" s="20" t="s">
        <v>251</v>
      </c>
      <c r="B93" s="11" t="s">
        <v>9</v>
      </c>
      <c r="C93" s="12" t="s">
        <v>248</v>
      </c>
      <c r="D93" s="11" t="str">
        <f>IF(OR(B93="Bant Girls", B93="Juv Girls"), "Bant/Juv Girls",
 IF(OR(B93="Jr Girls", B93="Sr Girls"), "Jr/Sr Girls", B93))</f>
        <v>Jr Boys</v>
      </c>
      <c r="E93" s="56">
        <v>10035</v>
      </c>
      <c r="F93" s="15">
        <v>3</v>
      </c>
      <c r="G93" s="8">
        <f>IFERROR(VALUE(VLOOKUP(F93, PTS!$A$2:$B$63, 2, FALSE)), "")</f>
        <v>90</v>
      </c>
      <c r="H93" s="14">
        <v>36</v>
      </c>
      <c r="I93" s="8">
        <f>IFERROR(VALUE(VLOOKUP(H93, PTS!$A$2:$B$63, 2, FALSE)), "")</f>
        <v>24</v>
      </c>
      <c r="J93" s="8">
        <v>3</v>
      </c>
      <c r="K93" s="8">
        <f>IFERROR(VALUE(VLOOKUP(J93, PTS!$A$2:$B$63, 2, FALSE)), "")</f>
        <v>90</v>
      </c>
      <c r="L93" s="15"/>
      <c r="M93" s="8"/>
      <c r="N93" s="15"/>
      <c r="O93" s="8"/>
      <c r="P93" s="15"/>
      <c r="Q93" s="8"/>
      <c r="R93" s="9">
        <f>SUM(G93,I93,K93,M93,O93,Q93)</f>
        <v>204</v>
      </c>
      <c r="S93" s="9"/>
      <c r="T93" s="9" cm="1">
        <f t="array" ref="T93">SUM(LARGE(CHOOSE({1,2,3,4,5,6}, G93, I93, K93, M93, O93, Q93), _xlfn.SEQUENCE(MIN(5, COUNTA(G93, I93, K93, M93, O93, Q93)))))</f>
        <v>204</v>
      </c>
      <c r="U93" s="9">
        <f>1+COUNTIFS(B:B,B93,R:R,"&gt;"&amp;R93)</f>
        <v>6</v>
      </c>
    </row>
    <row r="94" spans="1:21" s="13" customFormat="1" ht="20.100000000000001" customHeight="1" x14ac:dyDescent="0.3">
      <c r="A94" s="20" t="s">
        <v>294</v>
      </c>
      <c r="B94" s="11" t="s">
        <v>9</v>
      </c>
      <c r="C94" s="12" t="s">
        <v>290</v>
      </c>
      <c r="D94" s="11" t="str">
        <f>IF(OR(B94="Bant Girls", B94="Juv Girls"), "Bant/Juv Girls",
 IF(OR(B94="Jr Girls", B94="Sr Girls"), "Jr/Sr Girls", B94))</f>
        <v>Jr Boys</v>
      </c>
      <c r="E94" s="56">
        <v>10090</v>
      </c>
      <c r="F94" s="9" t="s">
        <v>495</v>
      </c>
      <c r="G94" s="8">
        <f>IFERROR(VALUE(VLOOKUP(F94, PTS!$A$2:$B$63, 2, FALSE)), "")</f>
        <v>0</v>
      </c>
      <c r="H94" s="16" t="s">
        <v>495</v>
      </c>
      <c r="I94" s="8">
        <f>IFERROR(VALUE(VLOOKUP(H94, PTS!$A$2:$B$63, 2, FALSE)), "")</f>
        <v>0</v>
      </c>
      <c r="J94" s="45">
        <v>4</v>
      </c>
      <c r="K94" s="8">
        <f>IFERROR(VALUE(VLOOKUP(J94, PTS!$A$2:$B$63, 2, FALSE)), "")</f>
        <v>85</v>
      </c>
      <c r="L94" s="20"/>
      <c r="M94" s="20"/>
      <c r="N94" s="20"/>
      <c r="O94" s="20"/>
      <c r="P94" s="20"/>
      <c r="Q94" s="20"/>
      <c r="R94" s="9">
        <f>SUM(G94,I94,K94,M94,O94,Q94)</f>
        <v>85</v>
      </c>
      <c r="S94" s="9"/>
      <c r="T94" s="9" cm="1">
        <f t="array" ref="T94">SUM(LARGE(CHOOSE({1,2,3,4,5,6}, G94, I94, K94, M94, O94, Q94), _xlfn.SEQUENCE(MIN(5, COUNTA(G94, I94, K94, M94, O94, Q94)))))</f>
        <v>85</v>
      </c>
      <c r="U94" s="9">
        <f>1+COUNTIFS(B:B,B94,R:R,"&gt;"&amp;R94)</f>
        <v>30</v>
      </c>
    </row>
    <row r="95" spans="1:21" s="13" customFormat="1" ht="20.100000000000001" customHeight="1" x14ac:dyDescent="0.3">
      <c r="A95" s="11" t="s">
        <v>377</v>
      </c>
      <c r="B95" s="11" t="s">
        <v>9</v>
      </c>
      <c r="C95" s="21" t="s">
        <v>358</v>
      </c>
      <c r="D95" s="11" t="str">
        <f>IF(OR(B95="Bant Girls", B95="Juv Girls"), "Bant/Juv Girls",
 IF(OR(B95="Jr Girls", B95="Sr Girls"), "Jr/Sr Girls", B95))</f>
        <v>Jr Boys</v>
      </c>
      <c r="E95" s="56">
        <v>10106</v>
      </c>
      <c r="F95" s="9">
        <v>5</v>
      </c>
      <c r="G95" s="8">
        <f>IFERROR(VALUE(VLOOKUP(F95, PTS!$A$2:$B$63, 2, FALSE)), "")</f>
        <v>80</v>
      </c>
      <c r="H95" s="9">
        <v>4</v>
      </c>
      <c r="I95" s="8">
        <f>IFERROR(VALUE(VLOOKUP(H95, PTS!$A$2:$B$63, 2, FALSE)), "")</f>
        <v>85</v>
      </c>
      <c r="J95" s="8">
        <v>5</v>
      </c>
      <c r="K95" s="8">
        <f>IFERROR(VALUE(VLOOKUP(J95, PTS!$A$2:$B$63, 2, FALSE)), "")</f>
        <v>80</v>
      </c>
      <c r="L95" s="9"/>
      <c r="M95" s="8"/>
      <c r="N95" s="9"/>
      <c r="O95" s="8"/>
      <c r="P95" s="9"/>
      <c r="Q95" s="8"/>
      <c r="R95" s="9">
        <f>SUM(G95,I95,K95,M95,O95,Q95)</f>
        <v>245</v>
      </c>
      <c r="S95" s="9"/>
      <c r="T95" s="9" cm="1">
        <f t="array" ref="T95">SUM(LARGE(CHOOSE({1,2,3,4,5,6}, G95, I95, K95, M95, O95, Q95), _xlfn.SEQUENCE(MIN(5, COUNTA(G95, I95, K95, M95, O95, Q95)))))</f>
        <v>245</v>
      </c>
      <c r="U95" s="9">
        <f>1+COUNTIFS(B:B,B95,R:R,"&gt;"&amp;R95)</f>
        <v>3</v>
      </c>
    </row>
    <row r="96" spans="1:21" s="13" customFormat="1" ht="20.100000000000001" customHeight="1" x14ac:dyDescent="0.3">
      <c r="A96" s="20" t="s">
        <v>386</v>
      </c>
      <c r="B96" s="11" t="s">
        <v>9</v>
      </c>
      <c r="C96" s="21" t="s">
        <v>385</v>
      </c>
      <c r="D96" s="11" t="str">
        <f>IF(OR(B96="Bant Girls", B96="Juv Girls"), "Bant/Juv Girls",
 IF(OR(B96="Jr Girls", B96="Sr Girls"), "Jr/Sr Girls", B96))</f>
        <v>Jr Boys</v>
      </c>
      <c r="E96" s="56">
        <v>10108</v>
      </c>
      <c r="F96" s="45">
        <v>7</v>
      </c>
      <c r="G96" s="8">
        <f>IFERROR(VALUE(VLOOKUP(F96, PTS!$A$2:$B$63, 2, FALSE)), "")</f>
        <v>70</v>
      </c>
      <c r="H96" s="45">
        <v>8</v>
      </c>
      <c r="I96" s="8">
        <f>IFERROR(VALUE(VLOOKUP(H96, PTS!$A$2:$B$63, 2, FALSE)), "")</f>
        <v>65</v>
      </c>
      <c r="J96" s="45">
        <v>6</v>
      </c>
      <c r="K96" s="8">
        <f>IFERROR(VALUE(VLOOKUP(J96, PTS!$A$2:$B$63, 2, FALSE)), "")</f>
        <v>75</v>
      </c>
      <c r="L96" s="20"/>
      <c r="M96" s="20"/>
      <c r="N96" s="20"/>
      <c r="O96" s="20"/>
      <c r="P96" s="20"/>
      <c r="Q96" s="20"/>
      <c r="R96" s="9">
        <f>SUM(G96,I96,K96,M96,O96,Q96)</f>
        <v>210</v>
      </c>
      <c r="S96" s="9"/>
      <c r="T96" s="9" cm="1">
        <f t="array" ref="T96">SUM(LARGE(CHOOSE({1,2,3,4,5,6}, G96, I96, K96, M96, O96, Q96), _xlfn.SEQUENCE(MIN(5, COUNTA(G96, I96, K96, M96, O96, Q96)))))</f>
        <v>210</v>
      </c>
      <c r="U96" s="9">
        <f>1+COUNTIFS(B:B,B96,R:R,"&gt;"&amp;R96)</f>
        <v>4</v>
      </c>
    </row>
    <row r="97" spans="1:21" s="13" customFormat="1" ht="20.100000000000001" customHeight="1" x14ac:dyDescent="0.3">
      <c r="A97" s="20" t="s">
        <v>64</v>
      </c>
      <c r="B97" s="11" t="s">
        <v>9</v>
      </c>
      <c r="C97" s="21" t="s">
        <v>60</v>
      </c>
      <c r="D97" s="11" t="str">
        <f>IF(OR(B97="Bant Girls", B97="Juv Girls"), "Bant/Juv Girls",
 IF(OR(B97="Jr Girls", B97="Sr Girls"), "Jr/Sr Girls", B97))</f>
        <v>Jr Boys</v>
      </c>
      <c r="E97" s="56">
        <v>10145</v>
      </c>
      <c r="F97" s="45">
        <v>9</v>
      </c>
      <c r="G97" s="8">
        <f>IFERROR(VALUE(VLOOKUP(F97, PTS!$A$2:$B$63, 2, FALSE)), "")</f>
        <v>60</v>
      </c>
      <c r="H97" s="45">
        <v>6</v>
      </c>
      <c r="I97" s="8">
        <f>IFERROR(VALUE(VLOOKUP(H97, PTS!$A$2:$B$63, 2, FALSE)), "")</f>
        <v>75</v>
      </c>
      <c r="J97" s="8">
        <v>7</v>
      </c>
      <c r="K97" s="8">
        <f>IFERROR(VALUE(VLOOKUP(J97, PTS!$A$2:$B$63, 2, FALSE)), "")</f>
        <v>70</v>
      </c>
      <c r="L97" s="20"/>
      <c r="M97" s="20"/>
      <c r="N97" s="20"/>
      <c r="O97" s="20"/>
      <c r="P97" s="20"/>
      <c r="Q97" s="20"/>
      <c r="R97" s="9">
        <f>SUM(G97,I97,K97,M97,O97,Q97)</f>
        <v>205</v>
      </c>
      <c r="S97" s="9"/>
      <c r="T97" s="9" cm="1">
        <f t="array" ref="T97">SUM(LARGE(CHOOSE({1,2,3,4,5,6}, G97, I97, K97, M97, O97, Q97), _xlfn.SEQUENCE(MIN(5, COUNTA(G97, I97, K97, M97, O97, Q97)))))</f>
        <v>205</v>
      </c>
      <c r="U97" s="9">
        <f>1+COUNTIFS(B:B,B97,R:R,"&gt;"&amp;R97)</f>
        <v>5</v>
      </c>
    </row>
    <row r="98" spans="1:21" s="13" customFormat="1" ht="20.100000000000001" customHeight="1" x14ac:dyDescent="0.3">
      <c r="A98" s="11" t="s">
        <v>164</v>
      </c>
      <c r="B98" s="11" t="s">
        <v>9</v>
      </c>
      <c r="C98" s="12" t="s">
        <v>160</v>
      </c>
      <c r="D98" s="11" t="str">
        <f>IF(OR(B98="Bant Girls", B98="Juv Girls"), "Bant/Juv Girls",
 IF(OR(B98="Jr Girls", B98="Sr Girls"), "Jr/Sr Girls", B98))</f>
        <v>Jr Boys</v>
      </c>
      <c r="E98" s="56">
        <v>10123</v>
      </c>
      <c r="F98" s="45">
        <v>4</v>
      </c>
      <c r="G98" s="8">
        <f>IFERROR(VALUE(VLOOKUP(F98, PTS!$A$2:$B$63, 2, FALSE)), "")</f>
        <v>85</v>
      </c>
      <c r="H98" s="16" t="s">
        <v>495</v>
      </c>
      <c r="I98" s="8">
        <f>IFERROR(VALUE(VLOOKUP(H98, PTS!$A$2:$B$63, 2, FALSE)), "")</f>
        <v>0</v>
      </c>
      <c r="J98" s="45">
        <v>8</v>
      </c>
      <c r="K98" s="8">
        <f>IFERROR(VALUE(VLOOKUP(J98, PTS!$A$2:$B$63, 2, FALSE)), "")</f>
        <v>65</v>
      </c>
      <c r="L98" s="20"/>
      <c r="M98" s="20"/>
      <c r="N98" s="20"/>
      <c r="O98" s="20"/>
      <c r="P98" s="20"/>
      <c r="Q98" s="20"/>
      <c r="R98" s="9">
        <f>SUM(G98,I98,K98,M98,O98,Q98)</f>
        <v>150</v>
      </c>
      <c r="S98" s="9"/>
      <c r="T98" s="9" cm="1">
        <f t="array" ref="T98">SUM(LARGE(CHOOSE({1,2,3,4,5,6}, G98, I98, K98, M98, O98, Q98), _xlfn.SEQUENCE(MIN(5, COUNTA(G98, I98, K98, M98, O98, Q98)))))</f>
        <v>150</v>
      </c>
      <c r="U98" s="9">
        <f>1+COUNTIFS(B:B,B98,R:R,"&gt;"&amp;R98)</f>
        <v>9</v>
      </c>
    </row>
    <row r="99" spans="1:21" s="13" customFormat="1" ht="20.100000000000001" customHeight="1" x14ac:dyDescent="0.3">
      <c r="A99" s="11" t="s">
        <v>125</v>
      </c>
      <c r="B99" s="11" t="s">
        <v>9</v>
      </c>
      <c r="C99" s="12" t="s">
        <v>118</v>
      </c>
      <c r="D99" s="11" t="str">
        <f>IF(OR(B99="Bant Girls", B99="Juv Girls"), "Bant/Juv Girls",
 IF(OR(B99="Jr Girls", B99="Sr Girls"), "Jr/Sr Girls", B99))</f>
        <v>Jr Boys</v>
      </c>
      <c r="E99" s="56">
        <v>10134</v>
      </c>
      <c r="F99" s="9">
        <v>14</v>
      </c>
      <c r="G99" s="8">
        <f>IFERROR(VALUE(VLOOKUP(F99, PTS!$A$2:$B$63, 2, FALSE)), "")</f>
        <v>47</v>
      </c>
      <c r="H99" s="9" t="s">
        <v>7</v>
      </c>
      <c r="I99" s="8">
        <f>IFERROR(VALUE(VLOOKUP(H99, PTS!$A$2:$B$63, 2, FALSE)), "")</f>
        <v>1</v>
      </c>
      <c r="J99" s="8">
        <v>9</v>
      </c>
      <c r="K99" s="8">
        <f>IFERROR(VALUE(VLOOKUP(J99, PTS!$A$2:$B$63, 2, FALSE)), "")</f>
        <v>60</v>
      </c>
      <c r="L99" s="9"/>
      <c r="M99" s="8"/>
      <c r="N99" s="9"/>
      <c r="O99" s="8"/>
      <c r="P99" s="9"/>
      <c r="Q99" s="8"/>
      <c r="R99" s="9">
        <f>SUM(G99,I99,K99,M99,O99,Q99)</f>
        <v>108</v>
      </c>
      <c r="S99" s="9"/>
      <c r="T99" s="9" cm="1">
        <f t="array" ref="T99">SUM(LARGE(CHOOSE({1,2,3,4,5,6}, G99, I99, K99, M99, O99, Q99), _xlfn.SEQUENCE(MIN(5, COUNTA(G99, I99, K99, M99, O99, Q99)))))</f>
        <v>108</v>
      </c>
      <c r="U99" s="9">
        <f>1+COUNTIFS(B:B,B99,R:R,"&gt;"&amp;R99)</f>
        <v>17</v>
      </c>
    </row>
    <row r="100" spans="1:21" s="13" customFormat="1" ht="20.100000000000001" customHeight="1" x14ac:dyDescent="0.3">
      <c r="A100" s="11" t="s">
        <v>390</v>
      </c>
      <c r="B100" s="11" t="s">
        <v>9</v>
      </c>
      <c r="C100" s="21" t="s">
        <v>385</v>
      </c>
      <c r="D100" s="11" t="str">
        <f>IF(OR(B100="Bant Girls", B100="Juv Girls"), "Bant/Juv Girls",
 IF(OR(B100="Jr Girls", B100="Sr Girls"), "Jr/Sr Girls", B100))</f>
        <v>Jr Boys</v>
      </c>
      <c r="E100" s="56">
        <v>10148</v>
      </c>
      <c r="F100" s="9" t="s">
        <v>495</v>
      </c>
      <c r="G100" s="8">
        <f>IFERROR(VALUE(VLOOKUP(F100, PTS!$A$2:$B$63, 2, FALSE)), "")</f>
        <v>0</v>
      </c>
      <c r="H100" s="45">
        <v>3</v>
      </c>
      <c r="I100" s="8">
        <f>IFERROR(VALUE(VLOOKUP(H100, PTS!$A$2:$B$63, 2, FALSE)), "")</f>
        <v>90</v>
      </c>
      <c r="J100" s="45">
        <v>10</v>
      </c>
      <c r="K100" s="8">
        <f>IFERROR(VALUE(VLOOKUP(J100, PTS!$A$2:$B$63, 2, FALSE)), "")</f>
        <v>55</v>
      </c>
      <c r="L100" s="20"/>
      <c r="M100" s="20"/>
      <c r="N100" s="20"/>
      <c r="O100" s="20"/>
      <c r="P100" s="20"/>
      <c r="Q100" s="20"/>
      <c r="R100" s="9">
        <f>SUM(G100,I100,K100,M100,O100,Q100)</f>
        <v>145</v>
      </c>
      <c r="S100" s="9"/>
      <c r="T100" s="9" cm="1">
        <f t="array" ref="T100">SUM(LARGE(CHOOSE({1,2,3,4,5,6}, G100, I100, K100, M100, O100, Q100), _xlfn.SEQUENCE(MIN(5, COUNTA(G100, I100, K100, M100, O100, Q100)))))</f>
        <v>145</v>
      </c>
      <c r="U100" s="9">
        <f>1+COUNTIFS(B:B,B100,R:R,"&gt;"&amp;R100)</f>
        <v>10</v>
      </c>
    </row>
    <row r="101" spans="1:21" s="13" customFormat="1" ht="20.100000000000001" customHeight="1" x14ac:dyDescent="0.3">
      <c r="A101" s="20" t="s">
        <v>374</v>
      </c>
      <c r="B101" s="11" t="s">
        <v>9</v>
      </c>
      <c r="C101" s="21" t="s">
        <v>358</v>
      </c>
      <c r="D101" s="11" t="str">
        <f>IF(OR(B101="Bant Girls", B101="Juv Girls"), "Bant/Juv Girls",
 IF(OR(B101="Jr Girls", B101="Sr Girls"), "Jr/Sr Girls", B101))</f>
        <v>Jr Boys</v>
      </c>
      <c r="E101" s="56">
        <v>10103</v>
      </c>
      <c r="F101" s="8" t="s">
        <v>7</v>
      </c>
      <c r="G101" s="8">
        <f>IFERROR(VALUE(VLOOKUP(F101, PTS!$A$2:$B$63, 2, FALSE)), "")</f>
        <v>1</v>
      </c>
      <c r="H101" s="8">
        <v>17</v>
      </c>
      <c r="I101" s="8">
        <f>IFERROR(VALUE(VLOOKUP(H101, PTS!$A$2:$B$63, 2, FALSE)), "")</f>
        <v>43</v>
      </c>
      <c r="J101" s="8">
        <v>11</v>
      </c>
      <c r="K101" s="8">
        <f>IFERROR(VALUE(VLOOKUP(J101, PTS!$A$2:$B$63, 2, FALSE)), "")</f>
        <v>53</v>
      </c>
      <c r="L101" s="9"/>
      <c r="M101" s="8"/>
      <c r="N101" s="8"/>
      <c r="O101" s="8"/>
      <c r="P101" s="8"/>
      <c r="Q101" s="8"/>
      <c r="R101" s="9">
        <f>SUM(G101,I101,K101,M101,O101,Q101)</f>
        <v>97</v>
      </c>
      <c r="S101" s="9"/>
      <c r="T101" s="9" cm="1">
        <f t="array" ref="T101">SUM(LARGE(CHOOSE({1,2,3,4,5,6}, G101, I101, K101, M101, O101, Q101), _xlfn.SEQUENCE(MIN(5, COUNTA(G101, I101, K101, M101, O101, Q101)))))</f>
        <v>97</v>
      </c>
      <c r="U101" s="9">
        <f>1+COUNTIFS(B:B,B101,R:R,"&gt;"&amp;R101)</f>
        <v>24</v>
      </c>
    </row>
    <row r="102" spans="1:21" s="13" customFormat="1" ht="20.100000000000001" customHeight="1" x14ac:dyDescent="0.3">
      <c r="A102" s="11" t="s">
        <v>155</v>
      </c>
      <c r="B102" s="11" t="s">
        <v>9</v>
      </c>
      <c r="C102" s="12" t="s">
        <v>138</v>
      </c>
      <c r="D102" s="11" t="str">
        <f>IF(OR(B102="Bant Girls", B102="Juv Girls"), "Bant/Juv Girls",
 IF(OR(B102="Jr Girls", B102="Sr Girls"), "Jr/Sr Girls", B102))</f>
        <v>Jr Boys</v>
      </c>
      <c r="E102" s="56">
        <v>10132</v>
      </c>
      <c r="F102" s="9" t="s">
        <v>495</v>
      </c>
      <c r="G102" s="8">
        <f>IFERROR(VALUE(VLOOKUP(F102, PTS!$A$2:$B$63, 2, FALSE)), "")</f>
        <v>0</v>
      </c>
      <c r="H102" s="8">
        <v>13</v>
      </c>
      <c r="I102" s="8">
        <f>IFERROR(VALUE(VLOOKUP(H102, PTS!$A$2:$B$63, 2, FALSE)), "")</f>
        <v>49</v>
      </c>
      <c r="J102" s="45">
        <v>12</v>
      </c>
      <c r="K102" s="8">
        <f>IFERROR(VALUE(VLOOKUP(J102, PTS!$A$2:$B$63, 2, FALSE)), "")</f>
        <v>51</v>
      </c>
      <c r="L102" s="9"/>
      <c r="M102" s="8"/>
      <c r="N102" s="8"/>
      <c r="O102" s="8"/>
      <c r="P102" s="8"/>
      <c r="Q102" s="8"/>
      <c r="R102" s="9">
        <f>SUM(G102,I102,K102,M102,O102,Q102)</f>
        <v>100</v>
      </c>
      <c r="S102" s="9"/>
      <c r="T102" s="9" cm="1">
        <f t="array" ref="T102">SUM(LARGE(CHOOSE({1,2,3,4,5,6}, G102, I102, K102, M102, O102, Q102), _xlfn.SEQUENCE(MIN(5, COUNTA(G102, I102, K102, M102, O102, Q102)))))</f>
        <v>100</v>
      </c>
      <c r="U102" s="9">
        <f>1+COUNTIFS(B:B,B102,R:R,"&gt;"&amp;R102)</f>
        <v>22</v>
      </c>
    </row>
    <row r="103" spans="1:21" s="13" customFormat="1" ht="20.100000000000001" customHeight="1" x14ac:dyDescent="0.3">
      <c r="A103" s="11" t="s">
        <v>250</v>
      </c>
      <c r="B103" s="11" t="s">
        <v>9</v>
      </c>
      <c r="C103" s="12" t="s">
        <v>248</v>
      </c>
      <c r="D103" s="11" t="str">
        <f>IF(OR(B103="Bant Girls", B103="Juv Girls"), "Bant/Juv Girls",
 IF(OR(B103="Jr Girls", B103="Sr Girls"), "Jr/Sr Girls", B103))</f>
        <v>Jr Boys</v>
      </c>
      <c r="E103" s="56">
        <v>10029</v>
      </c>
      <c r="F103" s="9">
        <v>18</v>
      </c>
      <c r="G103" s="8">
        <f>IFERROR(VALUE(VLOOKUP(F103, PTS!$A$2:$B$63, 2, FALSE)), "")</f>
        <v>42</v>
      </c>
      <c r="H103" s="9">
        <v>35</v>
      </c>
      <c r="I103" s="8">
        <f>IFERROR(VALUE(VLOOKUP(H103, PTS!$A$2:$B$63, 2, FALSE)), "")</f>
        <v>25</v>
      </c>
      <c r="J103" s="8">
        <v>13</v>
      </c>
      <c r="K103" s="8">
        <f>IFERROR(VALUE(VLOOKUP(J103, PTS!$A$2:$B$63, 2, FALSE)), "")</f>
        <v>49</v>
      </c>
      <c r="L103" s="9"/>
      <c r="M103" s="8"/>
      <c r="N103" s="9"/>
      <c r="O103" s="8"/>
      <c r="P103" s="9"/>
      <c r="Q103" s="8"/>
      <c r="R103" s="9">
        <f>SUM(G103,I103,K103,M103,O103,Q103)</f>
        <v>116</v>
      </c>
      <c r="S103" s="9"/>
      <c r="T103" s="9" cm="1">
        <f t="array" ref="T103">SUM(LARGE(CHOOSE({1,2,3,4,5,6}, G103, I103, K103, M103, O103, Q103), _xlfn.SEQUENCE(MIN(5, COUNTA(G103, I103, K103, M103, O103, Q103)))))</f>
        <v>116</v>
      </c>
      <c r="U103" s="9">
        <f>1+COUNTIFS(B:B,B103,R:R,"&gt;"&amp;R103)</f>
        <v>14</v>
      </c>
    </row>
    <row r="104" spans="1:21" s="13" customFormat="1" ht="20.100000000000001" customHeight="1" x14ac:dyDescent="0.3">
      <c r="A104" s="20" t="s">
        <v>491</v>
      </c>
      <c r="B104" s="11" t="s">
        <v>9</v>
      </c>
      <c r="C104" s="21" t="s">
        <v>71</v>
      </c>
      <c r="D104" s="11" t="str">
        <f>IF(OR(B104="Bant Girls", B104="Juv Girls"), "Bant/Juv Girls",
 IF(OR(B104="Jr Girls", B104="Sr Girls"), "Jr/Sr Girls", B104))</f>
        <v>Jr Boys</v>
      </c>
      <c r="E104" s="56">
        <v>10139</v>
      </c>
      <c r="F104" s="45">
        <v>16</v>
      </c>
      <c r="G104" s="8">
        <f>IFERROR(VALUE(VLOOKUP(F104, PTS!$A$2:$B$63, 2, FALSE)), "")</f>
        <v>44</v>
      </c>
      <c r="H104" s="45">
        <v>18</v>
      </c>
      <c r="I104" s="8">
        <f>IFERROR(VALUE(VLOOKUP(H104, PTS!$A$2:$B$63, 2, FALSE)), "")</f>
        <v>42</v>
      </c>
      <c r="J104" s="45">
        <v>14</v>
      </c>
      <c r="K104" s="8">
        <f>IFERROR(VALUE(VLOOKUP(J104, PTS!$A$2:$B$63, 2, FALSE)), "")</f>
        <v>47</v>
      </c>
      <c r="L104" s="20"/>
      <c r="M104" s="20"/>
      <c r="N104" s="20"/>
      <c r="O104" s="20"/>
      <c r="P104" s="20"/>
      <c r="Q104" s="20"/>
      <c r="R104" s="9">
        <f>SUM(G104,I104,K104,M104,O104,Q104)</f>
        <v>133</v>
      </c>
      <c r="S104" s="9"/>
      <c r="T104" s="9" cm="1">
        <f t="array" ref="T104">SUM(LARGE(CHOOSE({1,2,3,4,5,6}, G104, I104, K104, M104, O104, Q104), _xlfn.SEQUENCE(MIN(5, COUNTA(G104, I104, K104, M104, O104, Q104)))))</f>
        <v>133</v>
      </c>
      <c r="U104" s="9">
        <f>1+COUNTIFS(B:B,B104,R:R,"&gt;"&amp;R104)</f>
        <v>11</v>
      </c>
    </row>
    <row r="105" spans="1:21" s="13" customFormat="1" ht="20.100000000000001" customHeight="1" x14ac:dyDescent="0.3">
      <c r="A105" s="20" t="s">
        <v>92</v>
      </c>
      <c r="B105" s="11" t="s">
        <v>9</v>
      </c>
      <c r="C105" s="21" t="s">
        <v>71</v>
      </c>
      <c r="D105" s="11" t="str">
        <f>IF(OR(B105="Bant Girls", B105="Juv Girls"), "Bant/Juv Girls",
 IF(OR(B105="Jr Girls", B105="Sr Girls"), "Jr/Sr Girls", B105))</f>
        <v>Jr Boys</v>
      </c>
      <c r="E105" s="56">
        <v>10143</v>
      </c>
      <c r="F105" s="45">
        <v>15</v>
      </c>
      <c r="G105" s="8">
        <f>IFERROR(VALUE(VLOOKUP(F105, PTS!$A$2:$B$63, 2, FALSE)), "")</f>
        <v>45</v>
      </c>
      <c r="H105" s="45">
        <v>21</v>
      </c>
      <c r="I105" s="8">
        <f>IFERROR(VALUE(VLOOKUP(H105, PTS!$A$2:$B$63, 2, FALSE)), "")</f>
        <v>39</v>
      </c>
      <c r="J105" s="8">
        <v>15</v>
      </c>
      <c r="K105" s="8">
        <f>IFERROR(VALUE(VLOOKUP(J105, PTS!$A$2:$B$63, 2, FALSE)), "")</f>
        <v>45</v>
      </c>
      <c r="L105" s="20"/>
      <c r="M105" s="20"/>
      <c r="N105" s="20"/>
      <c r="O105" s="20"/>
      <c r="P105" s="20"/>
      <c r="Q105" s="20"/>
      <c r="R105" s="9">
        <f>SUM(G105,I105,K105,M105,O105,Q105)</f>
        <v>129</v>
      </c>
      <c r="S105" s="9"/>
      <c r="T105" s="9" cm="1">
        <f t="array" ref="T105">SUM(LARGE(CHOOSE({1,2,3,4,5,6}, G105, I105, K105, M105, O105, Q105), _xlfn.SEQUENCE(MIN(5, COUNTA(G105, I105, K105, M105, O105, Q105)))))</f>
        <v>129</v>
      </c>
      <c r="U105" s="9">
        <f>1+COUNTIFS(B:B,B105,R:R,"&gt;"&amp;R105)</f>
        <v>13</v>
      </c>
    </row>
    <row r="106" spans="1:21" s="13" customFormat="1" ht="20.100000000000001" customHeight="1" x14ac:dyDescent="0.3">
      <c r="A106" s="11" t="s">
        <v>446</v>
      </c>
      <c r="B106" s="11" t="s">
        <v>9</v>
      </c>
      <c r="C106" s="12" t="s">
        <v>138</v>
      </c>
      <c r="D106" s="11" t="str">
        <f>IF(OR(B106="Bant Girls", B106="Juv Girls"), "Bant/Juv Girls",
 IF(OR(B106="Jr Girls", B106="Sr Girls"), "Jr/Sr Girls", B106))</f>
        <v>Jr Boys</v>
      </c>
      <c r="E106" s="56">
        <v>10131</v>
      </c>
      <c r="F106" s="45">
        <v>12</v>
      </c>
      <c r="G106" s="8">
        <f>IFERROR(VALUE(VLOOKUP(F106, PTS!$A$2:$B$63, 2, FALSE)), "")</f>
        <v>51</v>
      </c>
      <c r="H106" s="45">
        <v>7</v>
      </c>
      <c r="I106" s="8">
        <f>IFERROR(VALUE(VLOOKUP(H106, PTS!$A$2:$B$63, 2, FALSE)), "")</f>
        <v>70</v>
      </c>
      <c r="J106" s="45">
        <v>16</v>
      </c>
      <c r="K106" s="8">
        <f>IFERROR(VALUE(VLOOKUP(J106, PTS!$A$2:$B$63, 2, FALSE)), "")</f>
        <v>44</v>
      </c>
      <c r="L106" s="20"/>
      <c r="M106" s="20"/>
      <c r="N106" s="20"/>
      <c r="O106" s="20"/>
      <c r="P106" s="20"/>
      <c r="Q106" s="20"/>
      <c r="R106" s="9">
        <f>SUM(G106,I106,K106,M106,O106,Q106)</f>
        <v>165</v>
      </c>
      <c r="S106" s="9"/>
      <c r="T106" s="9" cm="1">
        <f t="array" ref="T106">SUM(LARGE(CHOOSE({1,2,3,4,5,6}, G106, I106, K106, M106, O106, Q106), _xlfn.SEQUENCE(MIN(5, COUNTA(G106, I106, K106, M106, O106, Q106)))))</f>
        <v>165</v>
      </c>
      <c r="U106" s="9">
        <f>1+COUNTIFS(B:B,B106,R:R,"&gt;"&amp;R106)</f>
        <v>8</v>
      </c>
    </row>
    <row r="107" spans="1:21" s="13" customFormat="1" ht="20.100000000000001" customHeight="1" x14ac:dyDescent="0.3">
      <c r="A107" s="20" t="s">
        <v>308</v>
      </c>
      <c r="B107" s="11" t="s">
        <v>9</v>
      </c>
      <c r="C107" s="12" t="s">
        <v>448</v>
      </c>
      <c r="D107" s="11" t="str">
        <f>IF(OR(B107="Bant Girls", B107="Juv Girls"), "Bant/Juv Girls",
 IF(OR(B107="Jr Girls", B107="Sr Girls"), "Jr/Sr Girls", B107))</f>
        <v>Jr Boys</v>
      </c>
      <c r="E107" s="56">
        <v>10092</v>
      </c>
      <c r="F107" s="9">
        <v>30</v>
      </c>
      <c r="G107" s="8">
        <f>IFERROR(VALUE(VLOOKUP(F107, PTS!$A$2:$B$63, 2, FALSE)), "")</f>
        <v>30</v>
      </c>
      <c r="H107" s="16" t="s">
        <v>495</v>
      </c>
      <c r="I107" s="8">
        <f>IFERROR(VALUE(VLOOKUP(H107, PTS!$A$2:$B$63, 2, FALSE)), "")</f>
        <v>0</v>
      </c>
      <c r="J107" s="8">
        <v>17</v>
      </c>
      <c r="K107" s="8">
        <f>IFERROR(VALUE(VLOOKUP(J107, PTS!$A$2:$B$63, 2, FALSE)), "")</f>
        <v>43</v>
      </c>
      <c r="L107" s="8"/>
      <c r="M107" s="8"/>
      <c r="N107" s="8"/>
      <c r="O107" s="8"/>
      <c r="P107" s="8"/>
      <c r="Q107" s="8"/>
      <c r="R107" s="9">
        <f>SUM(G107,I107,K107,M107,O107,Q107)</f>
        <v>73</v>
      </c>
      <c r="S107" s="9"/>
      <c r="T107" s="9" cm="1">
        <f t="array" ref="T107">SUM(LARGE(CHOOSE({1,2,3,4,5,6}, G107, I107, K107, M107, O107, Q107), _xlfn.SEQUENCE(MIN(5, COUNTA(G107, I107, K107, M107, O107, Q107)))))</f>
        <v>73</v>
      </c>
      <c r="U107" s="9">
        <f>1+COUNTIFS(B:B,B107,R:R,"&gt;"&amp;R107)</f>
        <v>36</v>
      </c>
    </row>
    <row r="108" spans="1:21" s="13" customFormat="1" ht="20.100000000000001" customHeight="1" x14ac:dyDescent="0.3">
      <c r="A108" s="20" t="s">
        <v>375</v>
      </c>
      <c r="B108" s="11" t="s">
        <v>9</v>
      </c>
      <c r="C108" s="21" t="s">
        <v>358</v>
      </c>
      <c r="D108" s="11" t="str">
        <f>IF(OR(B108="Bant Girls", B108="Juv Girls"), "Bant/Juv Girls",
 IF(OR(B108="Jr Girls", B108="Sr Girls"), "Jr/Sr Girls", B108))</f>
        <v>Jr Boys</v>
      </c>
      <c r="E108" s="56">
        <v>10104</v>
      </c>
      <c r="F108" s="9">
        <v>11</v>
      </c>
      <c r="G108" s="8">
        <f>IFERROR(VALUE(VLOOKUP(F108, PTS!$A$2:$B$63, 2, FALSE)), "")</f>
        <v>53</v>
      </c>
      <c r="H108" s="9">
        <v>25</v>
      </c>
      <c r="I108" s="8">
        <f>IFERROR(VALUE(VLOOKUP(H108, PTS!$A$2:$B$63, 2, FALSE)), "")</f>
        <v>35</v>
      </c>
      <c r="J108" s="45">
        <v>18</v>
      </c>
      <c r="K108" s="8">
        <f>IFERROR(VALUE(VLOOKUP(J108, PTS!$A$2:$B$63, 2, FALSE)), "")</f>
        <v>42</v>
      </c>
      <c r="L108" s="9"/>
      <c r="M108" s="8"/>
      <c r="N108" s="9"/>
      <c r="O108" s="8"/>
      <c r="P108" s="9"/>
      <c r="Q108" s="8"/>
      <c r="R108" s="9">
        <f>SUM(G108,I108,K108,M108,O108,Q108)</f>
        <v>130</v>
      </c>
      <c r="S108" s="9"/>
      <c r="T108" s="9" cm="1">
        <f t="array" ref="T108">SUM(LARGE(CHOOSE({1,2,3,4,5,6}, G108, I108, K108, M108, O108, Q108), _xlfn.SEQUENCE(MIN(5, COUNTA(G108, I108, K108, M108, O108, Q108)))))</f>
        <v>130</v>
      </c>
      <c r="U108" s="9">
        <f>1+COUNTIFS(B:B,B108,R:R,"&gt;"&amp;R108)</f>
        <v>12</v>
      </c>
    </row>
    <row r="109" spans="1:21" s="13" customFormat="1" ht="20.100000000000001" customHeight="1" x14ac:dyDescent="0.3">
      <c r="A109" s="20" t="s">
        <v>112</v>
      </c>
      <c r="B109" s="11" t="s">
        <v>9</v>
      </c>
      <c r="C109" s="21" t="s">
        <v>110</v>
      </c>
      <c r="D109" s="11" t="str">
        <f>IF(OR(B109="Bant Girls", B109="Juv Girls"), "Bant/Juv Girls",
 IF(OR(B109="Jr Girls", B109="Sr Girls"), "Jr/Sr Girls", B109))</f>
        <v>Jr Boys</v>
      </c>
      <c r="E109" s="56">
        <v>10135</v>
      </c>
      <c r="F109" s="9" t="s">
        <v>495</v>
      </c>
      <c r="G109" s="8">
        <f>IFERROR(VALUE(VLOOKUP(F109, PTS!$A$2:$B$63, 2, FALSE)), "")</f>
        <v>0</v>
      </c>
      <c r="H109" s="45">
        <v>26</v>
      </c>
      <c r="I109" s="8">
        <f>IFERROR(VALUE(VLOOKUP(H109, PTS!$A$2:$B$63, 2, FALSE)), "")</f>
        <v>34</v>
      </c>
      <c r="J109" s="8">
        <v>19</v>
      </c>
      <c r="K109" s="8">
        <f>IFERROR(VALUE(VLOOKUP(J109, PTS!$A$2:$B$63, 2, FALSE)), "")</f>
        <v>41</v>
      </c>
      <c r="L109" s="20"/>
      <c r="M109" s="20"/>
      <c r="N109" s="20"/>
      <c r="O109" s="20"/>
      <c r="P109" s="20"/>
      <c r="Q109" s="20"/>
      <c r="R109" s="9">
        <f>SUM(G109,I109,K109,M109,O109,Q109)</f>
        <v>75</v>
      </c>
      <c r="S109" s="9"/>
      <c r="T109" s="9" cm="1">
        <f t="array" ref="T109">SUM(LARGE(CHOOSE({1,2,3,4,5,6}, G109, I109, K109, M109, O109, Q109), _xlfn.SEQUENCE(MIN(5, COUNTA(G109, I109, K109, M109, O109, Q109)))))</f>
        <v>75</v>
      </c>
      <c r="U109" s="9">
        <f>1+COUNTIFS(B:B,B109,R:R,"&gt;"&amp;R109)</f>
        <v>34</v>
      </c>
    </row>
    <row r="110" spans="1:21" s="13" customFormat="1" ht="20.100000000000001" customHeight="1" x14ac:dyDescent="0.3">
      <c r="A110" s="20" t="s">
        <v>181</v>
      </c>
      <c r="B110" s="11" t="s">
        <v>9</v>
      </c>
      <c r="C110" s="12" t="s">
        <v>168</v>
      </c>
      <c r="D110" s="11" t="str">
        <f>IF(OR(B110="Bant Girls", B110="Juv Girls"), "Bant/Juv Girls",
 IF(OR(B110="Jr Girls", B110="Sr Girls"), "Jr/Sr Girls", B110))</f>
        <v>Jr Boys</v>
      </c>
      <c r="E110" s="56">
        <v>10120</v>
      </c>
      <c r="F110" s="9" t="s">
        <v>495</v>
      </c>
      <c r="G110" s="8">
        <f>IFERROR(VALUE(VLOOKUP(F110, PTS!$A$2:$B$63, 2, FALSE)), "")</f>
        <v>0</v>
      </c>
      <c r="H110" s="45">
        <v>19</v>
      </c>
      <c r="I110" s="8">
        <f>IFERROR(VALUE(VLOOKUP(H110, PTS!$A$2:$B$63, 2, FALSE)), "")</f>
        <v>41</v>
      </c>
      <c r="J110" s="45">
        <v>20</v>
      </c>
      <c r="K110" s="8">
        <f>IFERROR(VALUE(VLOOKUP(J110, PTS!$A$2:$B$63, 2, FALSE)), "")</f>
        <v>40</v>
      </c>
      <c r="L110" s="20"/>
      <c r="M110" s="20"/>
      <c r="N110" s="20"/>
      <c r="O110" s="20"/>
      <c r="P110" s="20"/>
      <c r="Q110" s="20"/>
      <c r="R110" s="9">
        <f>SUM(G110,I110,K110,M110,O110,Q110)</f>
        <v>81</v>
      </c>
      <c r="S110" s="9"/>
      <c r="T110" s="9" cm="1">
        <f t="array" ref="T110">SUM(LARGE(CHOOSE({1,2,3,4,5,6}, G110, I110, K110, M110, O110, Q110), _xlfn.SEQUENCE(MIN(5, COUNTA(G110, I110, K110, M110, O110, Q110)))))</f>
        <v>81</v>
      </c>
      <c r="U110" s="9">
        <f>1+COUNTIFS(B:B,B110,R:R,"&gt;"&amp;R110)</f>
        <v>31</v>
      </c>
    </row>
    <row r="111" spans="1:21" s="13" customFormat="1" ht="20.100000000000001" customHeight="1" x14ac:dyDescent="0.3">
      <c r="A111" s="11" t="s">
        <v>149</v>
      </c>
      <c r="B111" s="11" t="s">
        <v>9</v>
      </c>
      <c r="C111" s="12" t="s">
        <v>138</v>
      </c>
      <c r="D111" s="11" t="str">
        <f>IF(OR(B111="Bant Girls", B111="Juv Girls"), "Bant/Juv Girls",
 IF(OR(B111="Jr Girls", B111="Sr Girls"), "Jr/Sr Girls", B111))</f>
        <v>Jr Boys</v>
      </c>
      <c r="E111" s="56">
        <v>10125</v>
      </c>
      <c r="F111" s="45">
        <v>21</v>
      </c>
      <c r="G111" s="8">
        <f>IFERROR(VALUE(VLOOKUP(F111, PTS!$A$2:$B$63, 2, FALSE)), "")</f>
        <v>39</v>
      </c>
      <c r="H111" s="45">
        <v>31</v>
      </c>
      <c r="I111" s="8">
        <f>IFERROR(VALUE(VLOOKUP(H111, PTS!$A$2:$B$63, 2, FALSE)), "")</f>
        <v>29</v>
      </c>
      <c r="J111" s="8">
        <v>21</v>
      </c>
      <c r="K111" s="8">
        <f>IFERROR(VALUE(VLOOKUP(J111, PTS!$A$2:$B$63, 2, FALSE)), "")</f>
        <v>39</v>
      </c>
      <c r="L111" s="20"/>
      <c r="M111" s="20"/>
      <c r="N111" s="20"/>
      <c r="O111" s="20"/>
      <c r="P111" s="20"/>
      <c r="Q111" s="20"/>
      <c r="R111" s="9">
        <f>SUM(G111,I111,K111,M111,O111,Q111)</f>
        <v>107</v>
      </c>
      <c r="S111" s="9"/>
      <c r="T111" s="9" cm="1">
        <f t="array" ref="T111">SUM(LARGE(CHOOSE({1,2,3,4,5,6}, G111, I111, K111, M111, O111, Q111), _xlfn.SEQUENCE(MIN(5, COUNTA(G111, I111, K111, M111, O111, Q111)))))</f>
        <v>107</v>
      </c>
      <c r="U111" s="9">
        <f>1+COUNTIFS(B:B,B111,R:R,"&gt;"&amp;R111)</f>
        <v>18</v>
      </c>
    </row>
    <row r="112" spans="1:21" s="13" customFormat="1" ht="20.100000000000001" customHeight="1" x14ac:dyDescent="0.3">
      <c r="A112" s="11" t="s">
        <v>165</v>
      </c>
      <c r="B112" s="11" t="s">
        <v>9</v>
      </c>
      <c r="C112" s="12" t="s">
        <v>160</v>
      </c>
      <c r="D112" s="11" t="str">
        <f>IF(OR(B112="Bant Girls", B112="Juv Girls"), "Bant/Juv Girls",
 IF(OR(B112="Jr Girls", B112="Sr Girls"), "Jr/Sr Girls", B112))</f>
        <v>Jr Boys</v>
      </c>
      <c r="E112" s="56">
        <v>10124</v>
      </c>
      <c r="F112" s="9" t="s">
        <v>495</v>
      </c>
      <c r="G112" s="8">
        <f>IFERROR(VALUE(VLOOKUP(F112, PTS!$A$2:$B$63, 2, FALSE)), "")</f>
        <v>0</v>
      </c>
      <c r="H112" s="45">
        <v>39</v>
      </c>
      <c r="I112" s="8">
        <f>IFERROR(VALUE(VLOOKUP(H112, PTS!$A$2:$B$63, 2, FALSE)), "")</f>
        <v>21</v>
      </c>
      <c r="J112" s="45">
        <v>22</v>
      </c>
      <c r="K112" s="8">
        <f>IFERROR(VALUE(VLOOKUP(J112, PTS!$A$2:$B$63, 2, FALSE)), "")</f>
        <v>38</v>
      </c>
      <c r="L112" s="20"/>
      <c r="M112" s="20"/>
      <c r="N112" s="20"/>
      <c r="O112" s="20"/>
      <c r="P112" s="20"/>
      <c r="Q112" s="20"/>
      <c r="R112" s="9">
        <f>SUM(G112,I112,K112,M112,O112,Q112)</f>
        <v>59</v>
      </c>
      <c r="S112" s="9"/>
      <c r="T112" s="9" cm="1">
        <f t="array" ref="T112">SUM(LARGE(CHOOSE({1,2,3,4,5,6}, G112, I112, K112, M112, O112, Q112), _xlfn.SEQUENCE(MIN(5, COUNTA(G112, I112, K112, M112, O112, Q112)))))</f>
        <v>59</v>
      </c>
      <c r="U112" s="9">
        <f>1+COUNTIFS(B:B,B112,R:R,"&gt;"&amp;R112)</f>
        <v>37</v>
      </c>
    </row>
    <row r="113" spans="1:21" s="13" customFormat="1" ht="20.100000000000001" customHeight="1" x14ac:dyDescent="0.3">
      <c r="A113" s="11" t="s">
        <v>249</v>
      </c>
      <c r="B113" s="11" t="s">
        <v>9</v>
      </c>
      <c r="C113" s="12" t="s">
        <v>248</v>
      </c>
      <c r="D113" s="11" t="str">
        <f>IF(OR(B113="Bant Girls", B113="Juv Girls"), "Bant/Juv Girls",
 IF(OR(B113="Jr Girls", B113="Sr Girls"), "Jr/Sr Girls", B113))</f>
        <v>Jr Boys</v>
      </c>
      <c r="E113" s="56">
        <v>10149</v>
      </c>
      <c r="F113" s="9" t="s">
        <v>495</v>
      </c>
      <c r="G113" s="8">
        <f>IFERROR(VALUE(VLOOKUP(F113, PTS!$A$2:$B$63, 2, FALSE)), "")</f>
        <v>0</v>
      </c>
      <c r="H113" s="16" t="s">
        <v>495</v>
      </c>
      <c r="I113" s="8">
        <f>IFERROR(VALUE(VLOOKUP(H113, PTS!$A$2:$B$63, 2, FALSE)), "")</f>
        <v>0</v>
      </c>
      <c r="J113" s="8">
        <v>23</v>
      </c>
      <c r="K113" s="8">
        <f>IFERROR(VALUE(VLOOKUP(J113, PTS!$A$2:$B$63, 2, FALSE)), "")</f>
        <v>37</v>
      </c>
      <c r="L113" s="20"/>
      <c r="M113" s="20"/>
      <c r="N113" s="20"/>
      <c r="O113" s="20"/>
      <c r="P113" s="20"/>
      <c r="Q113" s="20"/>
      <c r="R113" s="9">
        <f>SUM(G113,I113,K113,M113,O113,Q113)</f>
        <v>37</v>
      </c>
      <c r="S113" s="9"/>
      <c r="T113" s="9" cm="1">
        <f t="array" ref="T113">SUM(LARGE(CHOOSE({1,2,3,4,5,6}, G113, I113, K113, M113, O113, Q113), _xlfn.SEQUENCE(MIN(5, COUNTA(G113, I113, K113, M113, O113, Q113)))))</f>
        <v>37</v>
      </c>
      <c r="U113" s="9">
        <f>1+COUNTIFS(B:B,B113,R:R,"&gt;"&amp;R113)</f>
        <v>44</v>
      </c>
    </row>
    <row r="114" spans="1:21" s="13" customFormat="1" ht="20.100000000000001" customHeight="1" x14ac:dyDescent="0.3">
      <c r="A114" s="20" t="s">
        <v>373</v>
      </c>
      <c r="B114" s="11" t="s">
        <v>9</v>
      </c>
      <c r="C114" s="21" t="s">
        <v>358</v>
      </c>
      <c r="D114" s="11" t="str">
        <f>IF(OR(B114="Bant Girls", B114="Juv Girls"), "Bant/Juv Girls",
 IF(OR(B114="Jr Girls", B114="Sr Girls"), "Jr/Sr Girls", B114))</f>
        <v>Jr Boys</v>
      </c>
      <c r="E114" s="56">
        <v>10102</v>
      </c>
      <c r="F114" s="45">
        <v>17</v>
      </c>
      <c r="G114" s="8">
        <f>IFERROR(VALUE(VLOOKUP(F114, PTS!$A$2:$B$63, 2, FALSE)), "")</f>
        <v>43</v>
      </c>
      <c r="H114" s="45">
        <v>23</v>
      </c>
      <c r="I114" s="8">
        <f>IFERROR(VALUE(VLOOKUP(H114, PTS!$A$2:$B$63, 2, FALSE)), "")</f>
        <v>37</v>
      </c>
      <c r="J114" s="45">
        <v>24</v>
      </c>
      <c r="K114" s="8">
        <f>IFERROR(VALUE(VLOOKUP(J114, PTS!$A$2:$B$63, 2, FALSE)), "")</f>
        <v>36</v>
      </c>
      <c r="L114" s="20"/>
      <c r="M114" s="20"/>
      <c r="N114" s="20"/>
      <c r="O114" s="20"/>
      <c r="P114" s="20"/>
      <c r="Q114" s="20"/>
      <c r="R114" s="9">
        <f>SUM(G114,I114,K114,M114,O114,Q114)</f>
        <v>116</v>
      </c>
      <c r="S114" s="9"/>
      <c r="T114" s="9" cm="1">
        <f t="array" ref="T114">SUM(LARGE(CHOOSE({1,2,3,4,5,6}, G114, I114, K114, M114, O114, Q114), _xlfn.SEQUENCE(MIN(5, COUNTA(G114, I114, K114, M114, O114, Q114)))))</f>
        <v>116</v>
      </c>
      <c r="U114" s="9">
        <f>1+COUNTIFS(B:B,B114,R:R,"&gt;"&amp;R114)</f>
        <v>14</v>
      </c>
    </row>
    <row r="115" spans="1:21" s="13" customFormat="1" ht="20.100000000000001" customHeight="1" x14ac:dyDescent="0.3">
      <c r="A115" s="11" t="s">
        <v>152</v>
      </c>
      <c r="B115" s="11" t="s">
        <v>9</v>
      </c>
      <c r="C115" s="12" t="s">
        <v>138</v>
      </c>
      <c r="D115" s="11" t="str">
        <f>IF(OR(B115="Bant Girls", B115="Juv Girls"), "Bant/Juv Girls",
 IF(OR(B115="Jr Girls", B115="Sr Girls"), "Jr/Sr Girls", B115))</f>
        <v>Jr Boys</v>
      </c>
      <c r="E115" s="56">
        <v>10128</v>
      </c>
      <c r="F115" s="9" t="s">
        <v>495</v>
      </c>
      <c r="G115" s="8">
        <f>IFERROR(VALUE(VLOOKUP(F115, PTS!$A$2:$B$63, 2, FALSE)), "")</f>
        <v>0</v>
      </c>
      <c r="H115" s="16" t="s">
        <v>495</v>
      </c>
      <c r="I115" s="8">
        <f>IFERROR(VALUE(VLOOKUP(H115, PTS!$A$2:$B$63, 2, FALSE)), "")</f>
        <v>0</v>
      </c>
      <c r="J115" s="8">
        <v>25</v>
      </c>
      <c r="K115" s="8">
        <f>IFERROR(VALUE(VLOOKUP(J115, PTS!$A$2:$B$63, 2, FALSE)), "")</f>
        <v>35</v>
      </c>
      <c r="L115" s="20"/>
      <c r="M115" s="20"/>
      <c r="N115" s="20"/>
      <c r="O115" s="20"/>
      <c r="P115" s="20"/>
      <c r="Q115" s="20"/>
      <c r="R115" s="9">
        <f>SUM(G115,I115,K115,M115,O115,Q115)</f>
        <v>35</v>
      </c>
      <c r="S115" s="9"/>
      <c r="T115" s="9" cm="1">
        <f t="array" ref="T115">SUM(LARGE(CHOOSE({1,2,3,4,5,6}, G115, I115, K115, M115, O115, Q115), _xlfn.SEQUENCE(MIN(5, COUNTA(G115, I115, K115, M115, O115, Q115)))))</f>
        <v>35</v>
      </c>
      <c r="U115" s="9">
        <f>1+COUNTIFS(B:B,B115,R:R,"&gt;"&amp;R115)</f>
        <v>45</v>
      </c>
    </row>
    <row r="116" spans="1:21" s="13" customFormat="1" ht="20.100000000000001" customHeight="1" x14ac:dyDescent="0.3">
      <c r="A116" s="20" t="s">
        <v>253</v>
      </c>
      <c r="B116" s="11" t="s">
        <v>9</v>
      </c>
      <c r="C116" s="12" t="s">
        <v>248</v>
      </c>
      <c r="D116" s="11" t="str">
        <f>IF(OR(B116="Bant Girls", B116="Juv Girls"), "Bant/Juv Girls",
 IF(OR(B116="Jr Girls", B116="Sr Girls"), "Jr/Sr Girls", B116))</f>
        <v>Jr Boys</v>
      </c>
      <c r="E116" s="56">
        <v>10076</v>
      </c>
      <c r="F116" s="9" t="s">
        <v>495</v>
      </c>
      <c r="G116" s="8">
        <f>IFERROR(VALUE(VLOOKUP(F116, PTS!$A$2:$B$63, 2, FALSE)), "")</f>
        <v>0</v>
      </c>
      <c r="H116" s="45">
        <v>20</v>
      </c>
      <c r="I116" s="8">
        <f>IFERROR(VALUE(VLOOKUP(H116, PTS!$A$2:$B$63, 2, FALSE)), "")</f>
        <v>40</v>
      </c>
      <c r="J116" s="45">
        <v>26</v>
      </c>
      <c r="K116" s="8">
        <f>IFERROR(VALUE(VLOOKUP(J116, PTS!$A$2:$B$63, 2, FALSE)), "")</f>
        <v>34</v>
      </c>
      <c r="L116" s="20"/>
      <c r="M116" s="20"/>
      <c r="N116" s="20"/>
      <c r="O116" s="20"/>
      <c r="P116" s="20"/>
      <c r="Q116" s="20"/>
      <c r="R116" s="9">
        <f>SUM(G116,I116,K116,M116,O116,Q116)</f>
        <v>74</v>
      </c>
      <c r="S116" s="9"/>
      <c r="T116" s="9" cm="1">
        <f t="array" ref="T116">SUM(LARGE(CHOOSE({1,2,3,4,5,6}, G116, I116, K116, M116, O116, Q116), _xlfn.SEQUENCE(MIN(5, COUNTA(G116, I116, K116, M116, O116, Q116)))))</f>
        <v>74</v>
      </c>
      <c r="U116" s="9">
        <f>1+COUNTIFS(B:B,B116,R:R,"&gt;"&amp;R116)</f>
        <v>35</v>
      </c>
    </row>
    <row r="117" spans="1:21" s="13" customFormat="1" ht="20.100000000000001" customHeight="1" x14ac:dyDescent="0.3">
      <c r="A117" s="11" t="s">
        <v>163</v>
      </c>
      <c r="B117" s="11" t="s">
        <v>9</v>
      </c>
      <c r="C117" s="12" t="s">
        <v>160</v>
      </c>
      <c r="D117" s="11" t="str">
        <f>IF(OR(B117="Bant Girls", B117="Juv Girls"), "Bant/Juv Girls",
 IF(OR(B117="Jr Girls", B117="Sr Girls"), "Jr/Sr Girls", B117))</f>
        <v>Jr Boys</v>
      </c>
      <c r="E117" s="56">
        <v>10122</v>
      </c>
      <c r="F117" s="45">
        <v>23</v>
      </c>
      <c r="G117" s="8">
        <f>IFERROR(VALUE(VLOOKUP(F117, PTS!$A$2:$B$63, 2, FALSE)), "")</f>
        <v>37</v>
      </c>
      <c r="H117" s="45">
        <v>28</v>
      </c>
      <c r="I117" s="8">
        <f>IFERROR(VALUE(VLOOKUP(H117, PTS!$A$2:$B$63, 2, FALSE)), "")</f>
        <v>32</v>
      </c>
      <c r="J117" s="8">
        <v>27</v>
      </c>
      <c r="K117" s="8">
        <f>IFERROR(VALUE(VLOOKUP(J117, PTS!$A$2:$B$63, 2, FALSE)), "")</f>
        <v>33</v>
      </c>
      <c r="L117" s="20"/>
      <c r="M117" s="20"/>
      <c r="N117" s="20"/>
      <c r="O117" s="20"/>
      <c r="P117" s="20"/>
      <c r="Q117" s="20"/>
      <c r="R117" s="9">
        <f>SUM(G117,I117,K117,M117,O117,Q117)</f>
        <v>102</v>
      </c>
      <c r="S117" s="9"/>
      <c r="T117" s="9" cm="1">
        <f t="array" ref="T117">SUM(LARGE(CHOOSE({1,2,3,4,5,6}, G117, I117, K117, M117, O117, Q117), _xlfn.SEQUENCE(MIN(5, COUNTA(G117, I117, K117, M117, O117, Q117)))))</f>
        <v>102</v>
      </c>
      <c r="U117" s="9">
        <f>1+COUNTIFS(B:B,B117,R:R,"&gt;"&amp;R117)</f>
        <v>20</v>
      </c>
    </row>
    <row r="118" spans="1:21" s="13" customFormat="1" ht="20.100000000000001" customHeight="1" x14ac:dyDescent="0.3">
      <c r="A118" s="11" t="s">
        <v>151</v>
      </c>
      <c r="B118" s="11" t="s">
        <v>9</v>
      </c>
      <c r="C118" s="12" t="s">
        <v>138</v>
      </c>
      <c r="D118" s="11" t="str">
        <f>IF(OR(B118="Bant Girls", B118="Juv Girls"), "Bant/Juv Girls",
 IF(OR(B118="Jr Girls", B118="Sr Girls"), "Jr/Sr Girls", B118))</f>
        <v>Jr Boys</v>
      </c>
      <c r="E118" s="56">
        <v>10127</v>
      </c>
      <c r="F118" s="45">
        <v>24</v>
      </c>
      <c r="G118" s="8">
        <f>IFERROR(VALUE(VLOOKUP(F118, PTS!$A$2:$B$63, 2, FALSE)), "")</f>
        <v>36</v>
      </c>
      <c r="H118" s="45">
        <v>27</v>
      </c>
      <c r="I118" s="8">
        <f>IFERROR(VALUE(VLOOKUP(H118, PTS!$A$2:$B$63, 2, FALSE)), "")</f>
        <v>33</v>
      </c>
      <c r="J118" s="45">
        <v>28</v>
      </c>
      <c r="K118" s="8">
        <f>IFERROR(VALUE(VLOOKUP(J118, PTS!$A$2:$B$63, 2, FALSE)), "")</f>
        <v>32</v>
      </c>
      <c r="L118" s="20"/>
      <c r="M118" s="20"/>
      <c r="N118" s="20"/>
      <c r="O118" s="20"/>
      <c r="P118" s="20"/>
      <c r="Q118" s="20"/>
      <c r="R118" s="9">
        <f>SUM(G118,I118,K118,M118,O118,Q118)</f>
        <v>101</v>
      </c>
      <c r="S118" s="9"/>
      <c r="T118" s="9" cm="1">
        <f t="array" ref="T118">SUM(LARGE(CHOOSE({1,2,3,4,5,6}, G118, I118, K118, M118, O118, Q118), _xlfn.SEQUENCE(MIN(5, COUNTA(G118, I118, K118, M118, O118, Q118)))))</f>
        <v>101</v>
      </c>
      <c r="U118" s="9">
        <f>1+COUNTIFS(B:B,B118,R:R,"&gt;"&amp;R118)</f>
        <v>21</v>
      </c>
    </row>
    <row r="119" spans="1:21" s="13" customFormat="1" ht="20.100000000000001" customHeight="1" x14ac:dyDescent="0.3">
      <c r="A119" s="11" t="s">
        <v>493</v>
      </c>
      <c r="B119" s="11" t="s">
        <v>9</v>
      </c>
      <c r="C119" s="21" t="s">
        <v>385</v>
      </c>
      <c r="D119" s="11" t="str">
        <f>IF(OR(B119="Bant Girls", B119="Juv Girls"), "Bant/Juv Girls",
 IF(OR(B119="Jr Girls", B119="Sr Girls"), "Jr/Sr Girls", B119))</f>
        <v>Jr Boys</v>
      </c>
      <c r="E119" s="56">
        <v>10109</v>
      </c>
      <c r="F119" s="45">
        <v>28</v>
      </c>
      <c r="G119" s="8">
        <f>IFERROR(VALUE(VLOOKUP(F119, PTS!$A$2:$B$63, 2, FALSE)), "")</f>
        <v>32</v>
      </c>
      <c r="H119" s="45">
        <v>29</v>
      </c>
      <c r="I119" s="8">
        <f>IFERROR(VALUE(VLOOKUP(H119, PTS!$A$2:$B$63, 2, FALSE)), "")</f>
        <v>31</v>
      </c>
      <c r="J119" s="8">
        <v>29</v>
      </c>
      <c r="K119" s="8">
        <f>IFERROR(VALUE(VLOOKUP(J119, PTS!$A$2:$B$63, 2, FALSE)), "")</f>
        <v>31</v>
      </c>
      <c r="L119" s="20"/>
      <c r="M119" s="20"/>
      <c r="N119" s="20"/>
      <c r="O119" s="20"/>
      <c r="P119" s="20"/>
      <c r="Q119" s="20"/>
      <c r="R119" s="9">
        <f>SUM(G119,I119,K119,M119,O119,Q119)</f>
        <v>94</v>
      </c>
      <c r="S119" s="9"/>
      <c r="T119" s="9" cm="1">
        <f t="array" ref="T119">SUM(LARGE(CHOOSE({1,2,3,4,5,6}, G119, I119, K119, M119, O119, Q119), _xlfn.SEQUENCE(MIN(5, COUNTA(G119, I119, K119, M119, O119, Q119)))))</f>
        <v>94</v>
      </c>
      <c r="U119" s="9">
        <f>1+COUNTIFS(B:B,B119,R:R,"&gt;"&amp;R119)</f>
        <v>26</v>
      </c>
    </row>
    <row r="120" spans="1:21" s="13" customFormat="1" ht="20.100000000000001" customHeight="1" x14ac:dyDescent="0.3">
      <c r="A120" s="20" t="s">
        <v>384</v>
      </c>
      <c r="B120" s="11" t="s">
        <v>9</v>
      </c>
      <c r="C120" s="21" t="s">
        <v>385</v>
      </c>
      <c r="D120" s="11" t="str">
        <f>IF(OR(B120="Bant Girls", B120="Juv Girls"), "Bant/Juv Girls",
 IF(OR(B120="Jr Girls", B120="Sr Girls"), "Jr/Sr Girls", B120))</f>
        <v>Jr Boys</v>
      </c>
      <c r="E120" s="56">
        <v>10107</v>
      </c>
      <c r="F120" s="15">
        <v>27</v>
      </c>
      <c r="G120" s="8">
        <f>IFERROR(VALUE(VLOOKUP(F120, PTS!$A$2:$B$63, 2, FALSE)), "")</f>
        <v>33</v>
      </c>
      <c r="H120" s="15">
        <v>24</v>
      </c>
      <c r="I120" s="8">
        <f>IFERROR(VALUE(VLOOKUP(H120, PTS!$A$2:$B$63, 2, FALSE)), "")</f>
        <v>36</v>
      </c>
      <c r="J120" s="45">
        <v>30</v>
      </c>
      <c r="K120" s="8">
        <f>IFERROR(VALUE(VLOOKUP(J120, PTS!$A$2:$B$63, 2, FALSE)), "")</f>
        <v>30</v>
      </c>
      <c r="L120" s="14"/>
      <c r="M120" s="8"/>
      <c r="N120" s="14"/>
      <c r="O120" s="8"/>
      <c r="P120" s="15"/>
      <c r="Q120" s="8"/>
      <c r="R120" s="9">
        <f>SUM(G120,I120,K120,M120,O120,Q120)</f>
        <v>99</v>
      </c>
      <c r="S120" s="9"/>
      <c r="T120" s="9" cm="1">
        <f t="array" ref="T120">SUM(LARGE(CHOOSE({1,2,3,4,5,6}, G120, I120, K120, M120, O120, Q120), _xlfn.SEQUENCE(MIN(5, COUNTA(G120, I120, K120, M120, O120, Q120)))))</f>
        <v>99</v>
      </c>
      <c r="U120" s="9">
        <f>1+COUNTIFS(B:B,B120,R:R,"&gt;"&amp;R120)</f>
        <v>23</v>
      </c>
    </row>
    <row r="121" spans="1:21" s="13" customFormat="1" ht="20.100000000000001" customHeight="1" x14ac:dyDescent="0.3">
      <c r="A121" s="11" t="s">
        <v>255</v>
      </c>
      <c r="B121" s="11" t="s">
        <v>9</v>
      </c>
      <c r="C121" s="12" t="s">
        <v>248</v>
      </c>
      <c r="D121" s="11" t="str">
        <f>IF(OR(B121="Bant Girls", B121="Juv Girls"), "Bant/Juv Girls",
 IF(OR(B121="Jr Girls", B121="Sr Girls"), "Jr/Sr Girls", B121))</f>
        <v>Jr Boys</v>
      </c>
      <c r="E121" s="56">
        <v>10080</v>
      </c>
      <c r="F121" s="9" t="s">
        <v>495</v>
      </c>
      <c r="G121" s="8">
        <f>IFERROR(VALUE(VLOOKUP(F121, PTS!$A$2:$B$63, 2, FALSE)), "")</f>
        <v>0</v>
      </c>
      <c r="H121" s="45">
        <v>34</v>
      </c>
      <c r="I121" s="8">
        <f>IFERROR(VALUE(VLOOKUP(H121, PTS!$A$2:$B$63, 2, FALSE)), "")</f>
        <v>26</v>
      </c>
      <c r="J121" s="8">
        <v>31</v>
      </c>
      <c r="K121" s="8">
        <f>IFERROR(VALUE(VLOOKUP(J121, PTS!$A$2:$B$63, 2, FALSE)), "")</f>
        <v>29</v>
      </c>
      <c r="L121" s="20"/>
      <c r="M121" s="20"/>
      <c r="N121" s="20"/>
      <c r="O121" s="20"/>
      <c r="P121" s="20"/>
      <c r="Q121" s="20"/>
      <c r="R121" s="9">
        <f>SUM(G121,I121,K121,M121,O121,Q121)</f>
        <v>55</v>
      </c>
      <c r="S121" s="9"/>
      <c r="T121" s="9" cm="1">
        <f t="array" ref="T121">SUM(LARGE(CHOOSE({1,2,3,4,5,6}, G121, I121, K121, M121, O121, Q121), _xlfn.SEQUENCE(MIN(5, COUNTA(G121, I121, K121, M121, O121, Q121)))))</f>
        <v>55</v>
      </c>
      <c r="U121" s="9">
        <f>1+COUNTIFS(B:B,B121,R:R,"&gt;"&amp;R121)</f>
        <v>38</v>
      </c>
    </row>
    <row r="122" spans="1:21" s="13" customFormat="1" ht="20.100000000000001" customHeight="1" x14ac:dyDescent="0.3">
      <c r="A122" s="11" t="s">
        <v>283</v>
      </c>
      <c r="B122" s="11" t="s">
        <v>9</v>
      </c>
      <c r="C122" s="12" t="s">
        <v>282</v>
      </c>
      <c r="D122" s="11" t="str">
        <f>IF(OR(B122="Bant Girls", B122="Juv Girls"), "Bant/Juv Girls",
 IF(OR(B122="Jr Girls", B122="Sr Girls"), "Jr/Sr Girls", B122))</f>
        <v>Jr Boys</v>
      </c>
      <c r="E122" s="56">
        <v>10088</v>
      </c>
      <c r="F122" s="45">
        <v>26</v>
      </c>
      <c r="G122" s="8">
        <f>IFERROR(VALUE(VLOOKUP(F122, PTS!$A$2:$B$63, 2, FALSE)), "")</f>
        <v>34</v>
      </c>
      <c r="H122" s="45">
        <v>41</v>
      </c>
      <c r="I122" s="8">
        <f>IFERROR(VALUE(VLOOKUP(H122, PTS!$A$2:$B$63, 2, FALSE)), "")</f>
        <v>19</v>
      </c>
      <c r="J122" s="45">
        <v>32</v>
      </c>
      <c r="K122" s="8">
        <f>IFERROR(VALUE(VLOOKUP(J122, PTS!$A$2:$B$63, 2, FALSE)), "")</f>
        <v>28</v>
      </c>
      <c r="L122" s="20"/>
      <c r="M122" s="20"/>
      <c r="N122" s="20"/>
      <c r="O122" s="20"/>
      <c r="P122" s="20"/>
      <c r="Q122" s="20"/>
      <c r="R122" s="9">
        <f>SUM(G122,I122,K122,M122,O122,Q122)</f>
        <v>81</v>
      </c>
      <c r="S122" s="9"/>
      <c r="T122" s="9" cm="1">
        <f t="array" ref="T122">SUM(LARGE(CHOOSE({1,2,3,4,5,6}, G122, I122, K122, M122, O122, Q122), _xlfn.SEQUENCE(MIN(5, COUNTA(G122, I122, K122, M122, O122, Q122)))))</f>
        <v>81</v>
      </c>
      <c r="U122" s="9">
        <f>1+COUNTIFS(B:B,B122,R:R,"&gt;"&amp;R122)</f>
        <v>31</v>
      </c>
    </row>
    <row r="123" spans="1:21" s="13" customFormat="1" ht="20.100000000000001" customHeight="1" x14ac:dyDescent="0.3">
      <c r="A123" s="11" t="s">
        <v>190</v>
      </c>
      <c r="B123" s="11" t="s">
        <v>9</v>
      </c>
      <c r="C123" s="12" t="s">
        <v>187</v>
      </c>
      <c r="D123" s="11" t="str">
        <f>IF(OR(B123="Bant Girls", B123="Juv Girls"), "Bant/Juv Girls",
 IF(OR(B123="Jr Girls", B123="Sr Girls"), "Jr/Sr Girls", B123))</f>
        <v>Jr Boys</v>
      </c>
      <c r="E123" s="56">
        <v>10118</v>
      </c>
      <c r="F123" s="45">
        <v>25</v>
      </c>
      <c r="G123" s="8">
        <f>IFERROR(VALUE(VLOOKUP(F123, PTS!$A$2:$B$63, 2, FALSE)), "")</f>
        <v>35</v>
      </c>
      <c r="H123" s="45">
        <v>30</v>
      </c>
      <c r="I123" s="8">
        <f>IFERROR(VALUE(VLOOKUP(H123, PTS!$A$2:$B$63, 2, FALSE)), "")</f>
        <v>30</v>
      </c>
      <c r="J123" s="8">
        <v>33</v>
      </c>
      <c r="K123" s="8">
        <f>IFERROR(VALUE(VLOOKUP(J123, PTS!$A$2:$B$63, 2, FALSE)), "")</f>
        <v>27</v>
      </c>
      <c r="L123" s="20"/>
      <c r="M123" s="20"/>
      <c r="N123" s="20"/>
      <c r="O123" s="20"/>
      <c r="P123" s="20"/>
      <c r="Q123" s="20"/>
      <c r="R123" s="9">
        <f>SUM(G123,I123,K123,M123,O123,Q123)</f>
        <v>92</v>
      </c>
      <c r="S123" s="9"/>
      <c r="T123" s="9" cm="1">
        <f t="array" ref="T123">SUM(LARGE(CHOOSE({1,2,3,4,5,6}, G123, I123, K123, M123, O123, Q123), _xlfn.SEQUENCE(MIN(5, COUNTA(G123, I123, K123, M123, O123, Q123)))))</f>
        <v>92</v>
      </c>
      <c r="U123" s="9">
        <f>1+COUNTIFS(B:B,B123,R:R,"&gt;"&amp;R123)</f>
        <v>29</v>
      </c>
    </row>
    <row r="124" spans="1:21" s="13" customFormat="1" ht="20.100000000000001" customHeight="1" x14ac:dyDescent="0.3">
      <c r="A124" s="20" t="s">
        <v>353</v>
      </c>
      <c r="B124" s="11" t="s">
        <v>9</v>
      </c>
      <c r="C124" s="21" t="s">
        <v>349</v>
      </c>
      <c r="D124" s="11" t="str">
        <f>IF(OR(B124="Bant Girls", B124="Juv Girls"), "Bant/Juv Girls",
 IF(OR(B124="Jr Girls", B124="Sr Girls"), "Jr/Sr Girls", B124))</f>
        <v>Jr Boys</v>
      </c>
      <c r="E124" s="56">
        <v>10099</v>
      </c>
      <c r="F124" s="9" t="s">
        <v>495</v>
      </c>
      <c r="G124" s="8">
        <f>IFERROR(VALUE(VLOOKUP(F124, PTS!$A$2:$B$63, 2, FALSE)), "")</f>
        <v>0</v>
      </c>
      <c r="H124" s="16" t="s">
        <v>495</v>
      </c>
      <c r="I124" s="8">
        <f>IFERROR(VALUE(VLOOKUP(H124, PTS!$A$2:$B$63, 2, FALSE)), "")</f>
        <v>0</v>
      </c>
      <c r="J124" s="45">
        <v>34</v>
      </c>
      <c r="K124" s="8">
        <f>IFERROR(VALUE(VLOOKUP(J124, PTS!$A$2:$B$63, 2, FALSE)), "")</f>
        <v>26</v>
      </c>
      <c r="L124" s="9"/>
      <c r="M124" s="8"/>
      <c r="N124" s="9"/>
      <c r="O124" s="8"/>
      <c r="P124" s="9"/>
      <c r="Q124" s="8"/>
      <c r="R124" s="9">
        <f>SUM(G124,I124,K124,M124,O124,Q124)</f>
        <v>26</v>
      </c>
      <c r="S124" s="9"/>
      <c r="T124" s="9" cm="1">
        <f t="array" ref="T124">SUM(LARGE(CHOOSE({1,2,3,4,5,6}, G124, I124, K124, M124, O124, Q124), _xlfn.SEQUENCE(MIN(5, COUNTA(G124, I124, K124, M124, O124, Q124)))))</f>
        <v>26</v>
      </c>
      <c r="U124" s="9">
        <f>1+COUNTIFS(B:B,B124,R:R,"&gt;"&amp;R124)</f>
        <v>48</v>
      </c>
    </row>
    <row r="125" spans="1:21" s="13" customFormat="1" ht="20.100000000000001" customHeight="1" x14ac:dyDescent="0.3">
      <c r="A125" s="11" t="s">
        <v>154</v>
      </c>
      <c r="B125" s="11" t="s">
        <v>9</v>
      </c>
      <c r="C125" s="12" t="s">
        <v>138</v>
      </c>
      <c r="D125" s="11" t="str">
        <f>IF(OR(B125="Bant Girls", B125="Juv Girls"), "Bant/Juv Girls",
 IF(OR(B125="Jr Girls", B125="Sr Girls"), "Jr/Sr Girls", B125))</f>
        <v>Jr Boys</v>
      </c>
      <c r="E125" s="56">
        <v>10130</v>
      </c>
      <c r="F125" s="9" t="s">
        <v>495</v>
      </c>
      <c r="G125" s="8">
        <f>IFERROR(VALUE(VLOOKUP(F125, PTS!$A$2:$B$63, 2, FALSE)), "")</f>
        <v>0</v>
      </c>
      <c r="H125" s="16" t="s">
        <v>495</v>
      </c>
      <c r="I125" s="8">
        <f>IFERROR(VALUE(VLOOKUP(H125, PTS!$A$2:$B$63, 2, FALSE)), "")</f>
        <v>0</v>
      </c>
      <c r="J125" s="8">
        <v>35</v>
      </c>
      <c r="K125" s="8">
        <f>IFERROR(VALUE(VLOOKUP(J125, PTS!$A$2:$B$63, 2, FALSE)), "")</f>
        <v>25</v>
      </c>
      <c r="L125" s="20"/>
      <c r="M125" s="20"/>
      <c r="N125" s="20"/>
      <c r="O125" s="20"/>
      <c r="P125" s="20"/>
      <c r="Q125" s="20"/>
      <c r="R125" s="9">
        <f>SUM(G125,I125,K125,M125,O125,Q125)</f>
        <v>25</v>
      </c>
      <c r="S125" s="9"/>
      <c r="T125" s="9" cm="1">
        <f t="array" ref="T125">SUM(LARGE(CHOOSE({1,2,3,4,5,6}, G125, I125, K125, M125, O125, Q125), _xlfn.SEQUENCE(MIN(5, COUNTA(G125, I125, K125, M125, O125, Q125)))))</f>
        <v>25</v>
      </c>
      <c r="U125" s="9">
        <f>1+COUNTIFS(B:B,B125,R:R,"&gt;"&amp;R125)</f>
        <v>49</v>
      </c>
    </row>
    <row r="126" spans="1:21" s="13" customFormat="1" ht="20.100000000000001" customHeight="1" x14ac:dyDescent="0.3">
      <c r="A126" s="20" t="s">
        <v>113</v>
      </c>
      <c r="B126" s="11" t="s">
        <v>9</v>
      </c>
      <c r="C126" s="21" t="s">
        <v>110</v>
      </c>
      <c r="D126" s="11" t="str">
        <f>IF(OR(B126="Bant Girls", B126="Juv Girls"), "Bant/Juv Girls",
 IF(OR(B126="Jr Girls", B126="Sr Girls"), "Jr/Sr Girls", B126))</f>
        <v>Jr Boys</v>
      </c>
      <c r="E126" s="56">
        <v>10136</v>
      </c>
      <c r="F126" s="9" t="s">
        <v>495</v>
      </c>
      <c r="G126" s="8">
        <f>IFERROR(VALUE(VLOOKUP(F126, PTS!$A$2:$B$63, 2, FALSE)), "")</f>
        <v>0</v>
      </c>
      <c r="H126" s="8">
        <v>37</v>
      </c>
      <c r="I126" s="8">
        <f>IFERROR(VALUE(VLOOKUP(H126, PTS!$A$2:$B$63, 2, FALSE)), "")</f>
        <v>23</v>
      </c>
      <c r="J126" s="45">
        <v>36</v>
      </c>
      <c r="K126" s="8">
        <f>IFERROR(VALUE(VLOOKUP(J126, PTS!$A$2:$B$63, 2, FALSE)), "")</f>
        <v>24</v>
      </c>
      <c r="L126" s="8"/>
      <c r="M126" s="8"/>
      <c r="N126" s="8"/>
      <c r="O126" s="8"/>
      <c r="P126" s="8"/>
      <c r="Q126" s="8"/>
      <c r="R126" s="9">
        <f>SUM(G126,I126,K126,M126,O126,Q126)</f>
        <v>47</v>
      </c>
      <c r="S126" s="9"/>
      <c r="T126" s="9" cm="1">
        <f t="array" ref="T126">SUM(LARGE(CHOOSE({1,2,3,4,5,6}, G126, I126, K126, M126, O126, Q126), _xlfn.SEQUENCE(MIN(5, COUNTA(G126, I126, K126, M126, O126, Q126)))))</f>
        <v>47</v>
      </c>
      <c r="U126" s="9">
        <f>1+COUNTIFS(B:B,B126,R:R,"&gt;"&amp;R126)</f>
        <v>40</v>
      </c>
    </row>
    <row r="127" spans="1:21" s="13" customFormat="1" ht="20.100000000000001" customHeight="1" x14ac:dyDescent="0.3">
      <c r="A127" s="20" t="s">
        <v>114</v>
      </c>
      <c r="B127" s="11" t="s">
        <v>9</v>
      </c>
      <c r="C127" s="21" t="s">
        <v>110</v>
      </c>
      <c r="D127" s="11" t="str">
        <f>IF(OR(B127="Bant Girls", B127="Juv Girls"), "Bant/Juv Girls",
 IF(OR(B127="Jr Girls", B127="Sr Girls"), "Jr/Sr Girls", B127))</f>
        <v>Jr Boys</v>
      </c>
      <c r="E127" s="56">
        <v>10137</v>
      </c>
      <c r="F127" s="45">
        <v>29</v>
      </c>
      <c r="G127" s="8">
        <f>IFERROR(VALUE(VLOOKUP(F127, PTS!$A$2:$B$63, 2, FALSE)), "")</f>
        <v>31</v>
      </c>
      <c r="H127" s="45">
        <v>38</v>
      </c>
      <c r="I127" s="8">
        <f>IFERROR(VALUE(VLOOKUP(H127, PTS!$A$2:$B$63, 2, FALSE)), "")</f>
        <v>22</v>
      </c>
      <c r="J127" s="8">
        <v>37</v>
      </c>
      <c r="K127" s="8">
        <f>IFERROR(VALUE(VLOOKUP(J127, PTS!$A$2:$B$63, 2, FALSE)), "")</f>
        <v>23</v>
      </c>
      <c r="L127" s="20"/>
      <c r="M127" s="20"/>
      <c r="N127" s="20"/>
      <c r="O127" s="20"/>
      <c r="P127" s="20"/>
      <c r="Q127" s="20"/>
      <c r="R127" s="9">
        <f>SUM(G127,I127,K127,M127,O127,Q127)</f>
        <v>76</v>
      </c>
      <c r="S127" s="9"/>
      <c r="T127" s="9" cm="1">
        <f t="array" ref="T127">SUM(LARGE(CHOOSE({1,2,3,4,5,6}, G127, I127, K127, M127, O127, Q127), _xlfn.SEQUENCE(MIN(5, COUNTA(G127, I127, K127, M127, O127, Q127)))))</f>
        <v>76</v>
      </c>
      <c r="U127" s="9">
        <f>1+COUNTIFS(B:B,B127,R:R,"&gt;"&amp;R127)</f>
        <v>33</v>
      </c>
    </row>
    <row r="128" spans="1:21" s="13" customFormat="1" ht="20.100000000000001" customHeight="1" x14ac:dyDescent="0.3">
      <c r="A128" s="20" t="s">
        <v>352</v>
      </c>
      <c r="B128" s="11" t="s">
        <v>9</v>
      </c>
      <c r="C128" s="21" t="s">
        <v>349</v>
      </c>
      <c r="D128" s="11" t="str">
        <f>IF(OR(B128="Bant Girls", B128="Juv Girls"), "Bant/Juv Girls",
 IF(OR(B128="Jr Girls", B128="Sr Girls"), "Jr/Sr Girls", B128))</f>
        <v>Jr Boys</v>
      </c>
      <c r="E128" s="56">
        <v>10098</v>
      </c>
      <c r="F128" s="9" t="s">
        <v>495</v>
      </c>
      <c r="G128" s="8">
        <f>IFERROR(VALUE(VLOOKUP(F128, PTS!$A$2:$B$63, 2, FALSE)), "")</f>
        <v>0</v>
      </c>
      <c r="H128" s="16" t="s">
        <v>495</v>
      </c>
      <c r="I128" s="8">
        <f>IFERROR(VALUE(VLOOKUP(H128, PTS!$A$2:$B$63, 2, FALSE)), "")</f>
        <v>0</v>
      </c>
      <c r="J128" s="45">
        <v>38</v>
      </c>
      <c r="K128" s="8">
        <f>IFERROR(VALUE(VLOOKUP(J128, PTS!$A$2:$B$63, 2, FALSE)), "")</f>
        <v>22</v>
      </c>
      <c r="L128" s="9"/>
      <c r="M128" s="8"/>
      <c r="N128" s="9"/>
      <c r="O128" s="8"/>
      <c r="P128" s="9"/>
      <c r="Q128" s="8"/>
      <c r="R128" s="9">
        <f>SUM(G128,I128,K128,M128,O128,Q128)</f>
        <v>22</v>
      </c>
      <c r="S128" s="9"/>
      <c r="T128" s="9" cm="1">
        <f t="array" ref="T128">SUM(LARGE(CHOOSE({1,2,3,4,5,6}, G128, I128, K128, M128, O128, Q128), _xlfn.SEQUENCE(MIN(5, COUNTA(G128, I128, K128, M128, O128, Q128)))))</f>
        <v>22</v>
      </c>
      <c r="U128" s="9">
        <f>1+COUNTIFS(B:B,B128,R:R,"&gt;"&amp;R128)</f>
        <v>50</v>
      </c>
    </row>
    <row r="129" spans="1:21" s="13" customFormat="1" ht="20.100000000000001" customHeight="1" x14ac:dyDescent="0.3">
      <c r="A129" s="11" t="s">
        <v>315</v>
      </c>
      <c r="B129" s="11" t="s">
        <v>9</v>
      </c>
      <c r="C129" s="12" t="s">
        <v>310</v>
      </c>
      <c r="D129" s="11" t="str">
        <f>IF(OR(B129="Bant Girls", B129="Juv Girls"), "Bant/Juv Girls",
 IF(OR(B129="Jr Girls", B129="Sr Girls"), "Jr/Sr Girls", B129))</f>
        <v>Jr Boys</v>
      </c>
      <c r="E129" s="56">
        <v>10093</v>
      </c>
      <c r="F129" s="9" t="s">
        <v>495</v>
      </c>
      <c r="G129" s="8">
        <f>IFERROR(VALUE(VLOOKUP(F129, PTS!$A$2:$B$63, 2, FALSE)), "")</f>
        <v>0</v>
      </c>
      <c r="H129" s="16" t="s">
        <v>495</v>
      </c>
      <c r="I129" s="8">
        <f>IFERROR(VALUE(VLOOKUP(H129, PTS!$A$2:$B$63, 2, FALSE)), "")</f>
        <v>0</v>
      </c>
      <c r="J129" s="15" t="s">
        <v>495</v>
      </c>
      <c r="K129" s="8">
        <f>IFERROR(VALUE(VLOOKUP(J129, PTS!$A$2:$B$63, 2, FALSE)), "")</f>
        <v>0</v>
      </c>
      <c r="L129" s="9"/>
      <c r="M129" s="8"/>
      <c r="N129" s="9"/>
      <c r="O129" s="8"/>
      <c r="P129" s="9"/>
      <c r="Q129" s="8"/>
      <c r="R129" s="9">
        <f>SUM(G129,I129,K129,M129,O129,Q129)</f>
        <v>0</v>
      </c>
      <c r="S129" s="9"/>
      <c r="T129" s="9" cm="1">
        <f t="array" ref="T129">SUM(LARGE(CHOOSE({1,2,3,4,5,6}, G129, I129, K129, M129, O129, Q129), _xlfn.SEQUENCE(MIN(5, COUNTA(G129, I129, K129, M129, O129, Q129)))))</f>
        <v>0</v>
      </c>
      <c r="U129" s="9">
        <f>1+COUNTIFS(B:B,B129,R:R,"&gt;"&amp;R129)</f>
        <v>52</v>
      </c>
    </row>
    <row r="130" spans="1:21" s="13" customFormat="1" ht="20.100000000000001" customHeight="1" x14ac:dyDescent="0.3">
      <c r="A130" s="11" t="s">
        <v>316</v>
      </c>
      <c r="B130" s="11" t="s">
        <v>9</v>
      </c>
      <c r="C130" s="12" t="s">
        <v>310</v>
      </c>
      <c r="D130" s="11" t="str">
        <f>IF(OR(B130="Bant Girls", B130="Juv Girls"), "Bant/Juv Girls",
 IF(OR(B130="Jr Girls", B130="Sr Girls"), "Jr/Sr Girls", B130))</f>
        <v>Jr Boys</v>
      </c>
      <c r="E130" s="56">
        <v>10094</v>
      </c>
      <c r="F130" s="9" t="s">
        <v>495</v>
      </c>
      <c r="G130" s="8">
        <f>IFERROR(VALUE(VLOOKUP(F130, PTS!$A$2:$B$63, 2, FALSE)), "")</f>
        <v>0</v>
      </c>
      <c r="H130" s="16" t="s">
        <v>495</v>
      </c>
      <c r="I130" s="8">
        <f>IFERROR(VALUE(VLOOKUP(H130, PTS!$A$2:$B$63, 2, FALSE)), "")</f>
        <v>0</v>
      </c>
      <c r="J130" s="15" t="s">
        <v>495</v>
      </c>
      <c r="K130" s="8">
        <f>IFERROR(VALUE(VLOOKUP(J130, PTS!$A$2:$B$63, 2, FALSE)), "")</f>
        <v>0</v>
      </c>
      <c r="L130" s="20"/>
      <c r="M130" s="20"/>
      <c r="N130" s="20"/>
      <c r="O130" s="20"/>
      <c r="P130" s="20"/>
      <c r="Q130" s="20"/>
      <c r="R130" s="9">
        <f>SUM(G130,I130,K130,M130,O130,Q130)</f>
        <v>0</v>
      </c>
      <c r="S130" s="9"/>
      <c r="T130" s="9" cm="1">
        <f t="array" ref="T130">SUM(LARGE(CHOOSE({1,2,3,4,5,6}, G130, I130, K130, M130, O130, Q130), _xlfn.SEQUENCE(MIN(5, COUNTA(G130, I130, K130, M130, O130, Q130)))))</f>
        <v>0</v>
      </c>
      <c r="U130" s="9">
        <f>1+COUNTIFS(B:B,B130,R:R,"&gt;"&amp;R130)</f>
        <v>52</v>
      </c>
    </row>
    <row r="131" spans="1:21" s="13" customFormat="1" ht="20.100000000000001" customHeight="1" x14ac:dyDescent="0.3">
      <c r="A131" s="11" t="s">
        <v>327</v>
      </c>
      <c r="B131" s="11" t="s">
        <v>9</v>
      </c>
      <c r="C131" s="12" t="s">
        <v>320</v>
      </c>
      <c r="D131" s="11" t="str">
        <f>IF(OR(B131="Bant Girls", B131="Juv Girls"), "Bant/Juv Girls",
 IF(OR(B131="Jr Girls", B131="Sr Girls"), "Jr/Sr Girls", B131))</f>
        <v>Jr Boys</v>
      </c>
      <c r="E131" s="56">
        <v>10095</v>
      </c>
      <c r="F131" s="9" t="s">
        <v>495</v>
      </c>
      <c r="G131" s="8">
        <f>IFERROR(VALUE(VLOOKUP(F131, PTS!$A$2:$B$63, 2, FALSE)), "")</f>
        <v>0</v>
      </c>
      <c r="H131" s="16" t="s">
        <v>495</v>
      </c>
      <c r="I131" s="8">
        <f>IFERROR(VALUE(VLOOKUP(H131, PTS!$A$2:$B$63, 2, FALSE)), "")</f>
        <v>0</v>
      </c>
      <c r="J131" s="15" t="s">
        <v>495</v>
      </c>
      <c r="K131" s="8">
        <f>IFERROR(VALUE(VLOOKUP(J131, PTS!$A$2:$B$63, 2, FALSE)), "")</f>
        <v>0</v>
      </c>
      <c r="L131" s="20"/>
      <c r="M131" s="20"/>
      <c r="N131" s="20"/>
      <c r="O131" s="20"/>
      <c r="P131" s="20"/>
      <c r="Q131" s="20"/>
      <c r="R131" s="9">
        <f>SUM(G131,I131,K131,M131,O131,Q131)</f>
        <v>0</v>
      </c>
      <c r="S131" s="9"/>
      <c r="T131" s="9" cm="1">
        <f t="array" ref="T131">SUM(LARGE(CHOOSE({1,2,3,4,5,6}, G131, I131, K131, M131, O131, Q131), _xlfn.SEQUENCE(MIN(5, COUNTA(G131, I131, K131, M131, O131, Q131)))))</f>
        <v>0</v>
      </c>
      <c r="U131" s="9">
        <f>1+COUNTIFS(B:B,B131,R:R,"&gt;"&amp;R131)</f>
        <v>52</v>
      </c>
    </row>
    <row r="132" spans="1:21" s="13" customFormat="1" ht="20.100000000000001" customHeight="1" x14ac:dyDescent="0.3">
      <c r="A132" s="11" t="s">
        <v>328</v>
      </c>
      <c r="B132" s="11" t="s">
        <v>9</v>
      </c>
      <c r="C132" s="12" t="s">
        <v>320</v>
      </c>
      <c r="D132" s="11" t="str">
        <f>IF(OR(B132="Bant Girls", B132="Juv Girls"), "Bant/Juv Girls",
 IF(OR(B132="Jr Girls", B132="Sr Girls"), "Jr/Sr Girls", B132))</f>
        <v>Jr Boys</v>
      </c>
      <c r="E132" s="56">
        <v>10096</v>
      </c>
      <c r="F132" s="9" t="s">
        <v>495</v>
      </c>
      <c r="G132" s="8">
        <f>IFERROR(VALUE(VLOOKUP(F132, PTS!$A$2:$B$63, 2, FALSE)), "")</f>
        <v>0</v>
      </c>
      <c r="H132" s="16" t="s">
        <v>495</v>
      </c>
      <c r="I132" s="8">
        <f>IFERROR(VALUE(VLOOKUP(H132, PTS!$A$2:$B$63, 2, FALSE)), "")</f>
        <v>0</v>
      </c>
      <c r="J132" s="15" t="s">
        <v>495</v>
      </c>
      <c r="K132" s="8">
        <f>IFERROR(VALUE(VLOOKUP(J132, PTS!$A$2:$B$63, 2, FALSE)), "")</f>
        <v>0</v>
      </c>
      <c r="L132" s="20"/>
      <c r="M132" s="20"/>
      <c r="N132" s="20"/>
      <c r="O132" s="20"/>
      <c r="P132" s="20"/>
      <c r="Q132" s="20"/>
      <c r="R132" s="9">
        <f>SUM(G132,I132,K132,M132,O132,Q132)</f>
        <v>0</v>
      </c>
      <c r="S132" s="9"/>
      <c r="T132" s="9" cm="1">
        <f t="array" ref="T132">SUM(LARGE(CHOOSE({1,2,3,4,5,6}, G132, I132, K132, M132, O132, Q132), _xlfn.SEQUENCE(MIN(5, COUNTA(G132, I132, K132, M132, O132, Q132)))))</f>
        <v>0</v>
      </c>
      <c r="U132" s="9">
        <f>1+COUNTIFS(B:B,B132,R:R,"&gt;"&amp;R132)</f>
        <v>52</v>
      </c>
    </row>
    <row r="133" spans="1:21" s="13" customFormat="1" ht="20.100000000000001" customHeight="1" x14ac:dyDescent="0.3">
      <c r="A133" s="20" t="s">
        <v>346</v>
      </c>
      <c r="B133" s="11" t="s">
        <v>9</v>
      </c>
      <c r="C133" s="21" t="s">
        <v>344</v>
      </c>
      <c r="D133" s="11" t="str">
        <f>IF(OR(B133="Bant Girls", B133="Juv Girls"), "Bant/Juv Girls",
 IF(OR(B133="Jr Girls", B133="Sr Girls"), "Jr/Sr Girls", B133))</f>
        <v>Jr Boys</v>
      </c>
      <c r="E133" s="56">
        <v>10097</v>
      </c>
      <c r="F133" s="9" t="s">
        <v>495</v>
      </c>
      <c r="G133" s="8">
        <f>IFERROR(VALUE(VLOOKUP(F133, PTS!$A$2:$B$63, 2, FALSE)), "")</f>
        <v>0</v>
      </c>
      <c r="H133" s="16" t="s">
        <v>495</v>
      </c>
      <c r="I133" s="8">
        <f>IFERROR(VALUE(VLOOKUP(H133, PTS!$A$2:$B$63, 2, FALSE)), "")</f>
        <v>0</v>
      </c>
      <c r="J133" s="15" t="s">
        <v>495</v>
      </c>
      <c r="K133" s="8">
        <f>IFERROR(VALUE(VLOOKUP(J133, PTS!$A$2:$B$63, 2, FALSE)), "")</f>
        <v>0</v>
      </c>
      <c r="L133" s="9"/>
      <c r="M133" s="8"/>
      <c r="N133" s="9"/>
      <c r="O133" s="8"/>
      <c r="P133" s="9"/>
      <c r="Q133" s="8"/>
      <c r="R133" s="9">
        <f>SUM(G133,I133,K133,M133,O133,Q133)</f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>1+COUNTIFS(B:B,B133,R:R,"&gt;"&amp;R133)</f>
        <v>52</v>
      </c>
    </row>
    <row r="134" spans="1:21" s="13" customFormat="1" ht="20.100000000000001" customHeight="1" x14ac:dyDescent="0.3">
      <c r="A134" s="11" t="s">
        <v>371</v>
      </c>
      <c r="B134" s="11" t="s">
        <v>9</v>
      </c>
      <c r="C134" s="21" t="s">
        <v>358</v>
      </c>
      <c r="D134" s="11" t="str">
        <f>IF(OR(B134="Bant Girls", B134="Juv Girls"), "Bant/Juv Girls",
 IF(OR(B134="Jr Girls", B134="Sr Girls"), "Jr/Sr Girls", B134))</f>
        <v>Jr Boys</v>
      </c>
      <c r="E134" s="56">
        <v>10100</v>
      </c>
      <c r="F134" s="9">
        <v>8</v>
      </c>
      <c r="G134" s="8">
        <f>IFERROR(VALUE(VLOOKUP(F134, PTS!$A$2:$B$63, 2, FALSE)), "")</f>
        <v>65</v>
      </c>
      <c r="H134" s="9">
        <v>22</v>
      </c>
      <c r="I134" s="8">
        <f>IFERROR(VALUE(VLOOKUP(H134, PTS!$A$2:$B$63, 2, FALSE)), "")</f>
        <v>38</v>
      </c>
      <c r="J134" s="15" t="s">
        <v>495</v>
      </c>
      <c r="K134" s="8">
        <f>IFERROR(VALUE(VLOOKUP(J134, PTS!$A$2:$B$63, 2, FALSE)), "")</f>
        <v>0</v>
      </c>
      <c r="L134" s="9"/>
      <c r="M134" s="8"/>
      <c r="N134" s="9"/>
      <c r="O134" s="8"/>
      <c r="P134" s="9"/>
      <c r="Q134" s="8"/>
      <c r="R134" s="9">
        <f>SUM(G134,I134,K134,M134,O134,Q134)</f>
        <v>103</v>
      </c>
      <c r="S134" s="9"/>
      <c r="T134" s="9" cm="1">
        <f t="array" ref="T134">SUM(LARGE(CHOOSE({1,2,3,4,5,6}, G134, I134, K134, M134, O134, Q134), _xlfn.SEQUENCE(MIN(5, COUNTA(G134, I134, K134, M134, O134, Q134)))))</f>
        <v>103</v>
      </c>
      <c r="U134" s="9">
        <f>1+COUNTIFS(B:B,B134,R:R,"&gt;"&amp;R134)</f>
        <v>19</v>
      </c>
    </row>
    <row r="135" spans="1:21" s="13" customFormat="1" ht="20.100000000000001" customHeight="1" x14ac:dyDescent="0.3">
      <c r="A135" s="11" t="s">
        <v>388</v>
      </c>
      <c r="B135" s="11" t="s">
        <v>9</v>
      </c>
      <c r="C135" s="21" t="s">
        <v>385</v>
      </c>
      <c r="D135" s="11" t="str">
        <f>IF(OR(B135="Bant Girls", B135="Juv Girls"), "Bant/Juv Girls",
 IF(OR(B135="Jr Girls", B135="Sr Girls"), "Jr/Sr Girls", B135))</f>
        <v>Jr Boys</v>
      </c>
      <c r="E135" s="56">
        <v>10113</v>
      </c>
      <c r="F135" s="9" t="s">
        <v>495</v>
      </c>
      <c r="G135" s="8">
        <f>IFERROR(VALUE(VLOOKUP(F135, PTS!$A$2:$B$63, 2, FALSE)), "")</f>
        <v>0</v>
      </c>
      <c r="H135" s="45">
        <v>14</v>
      </c>
      <c r="I135" s="8">
        <f>IFERROR(VALUE(VLOOKUP(H135, PTS!$A$2:$B$63, 2, FALSE)), "")</f>
        <v>47</v>
      </c>
      <c r="J135" s="15" t="s">
        <v>495</v>
      </c>
      <c r="K135" s="8">
        <f>IFERROR(VALUE(VLOOKUP(J135, PTS!$A$2:$B$63, 2, FALSE)), "")</f>
        <v>0</v>
      </c>
      <c r="L135" s="8"/>
      <c r="M135" s="8"/>
      <c r="N135" s="8"/>
      <c r="O135" s="8"/>
      <c r="P135" s="9"/>
      <c r="Q135" s="8"/>
      <c r="R135" s="9">
        <f>SUM(G135,I135,K135,M135,O135,Q135)</f>
        <v>47</v>
      </c>
      <c r="S135" s="9"/>
      <c r="T135" s="9" cm="1">
        <f t="array" ref="T135">SUM(LARGE(CHOOSE({1,2,3,4,5,6}, G135, I135, K135, M135, O135, Q135), _xlfn.SEQUENCE(MIN(5, COUNTA(G135, I135, K135, M135, O135, Q135)))))</f>
        <v>47</v>
      </c>
      <c r="U135" s="9">
        <f>1+COUNTIFS(B:B,B135,R:R,"&gt;"&amp;R135)</f>
        <v>40</v>
      </c>
    </row>
    <row r="136" spans="1:21" s="13" customFormat="1" ht="20.100000000000001" customHeight="1" x14ac:dyDescent="0.3">
      <c r="A136" s="11" t="s">
        <v>389</v>
      </c>
      <c r="B136" s="11" t="s">
        <v>9</v>
      </c>
      <c r="C136" s="21" t="s">
        <v>385</v>
      </c>
      <c r="D136" s="11" t="str">
        <f>IF(OR(B136="Bant Girls", B136="Juv Girls"), "Bant/Juv Girls",
 IF(OR(B136="Jr Girls", B136="Sr Girls"), "Jr/Sr Girls", B136))</f>
        <v>Jr Boys</v>
      </c>
      <c r="E136" s="56">
        <v>10147</v>
      </c>
      <c r="F136" s="45">
        <v>10</v>
      </c>
      <c r="G136" s="8">
        <f>IFERROR(VALUE(VLOOKUP(F136, PTS!$A$2:$B$63, 2, FALSE)), "")</f>
        <v>55</v>
      </c>
      <c r="H136" s="45">
        <v>10</v>
      </c>
      <c r="I136" s="8">
        <f>IFERROR(VALUE(VLOOKUP(H136, PTS!$A$2:$B$63, 2, FALSE)), "")</f>
        <v>55</v>
      </c>
      <c r="J136" s="15" t="s">
        <v>495</v>
      </c>
      <c r="K136" s="8">
        <f>IFERROR(VALUE(VLOOKUP(J136, PTS!$A$2:$B$63, 2, FALSE)), "")</f>
        <v>0</v>
      </c>
      <c r="L136" s="20"/>
      <c r="M136" s="20"/>
      <c r="N136" s="20"/>
      <c r="O136" s="20"/>
      <c r="P136" s="20"/>
      <c r="Q136" s="20"/>
      <c r="R136" s="9">
        <f>SUM(G136,I136,K136,M136,O136,Q136)</f>
        <v>110</v>
      </c>
      <c r="S136" s="9"/>
      <c r="T136" s="9" cm="1">
        <f t="array" ref="T136">SUM(LARGE(CHOOSE({1,2,3,4,5,6}, G136, I136, K136, M136, O136, Q136), _xlfn.SEQUENCE(MIN(5, COUNTA(G136, I136, K136, M136, O136, Q136)))))</f>
        <v>110</v>
      </c>
      <c r="U136" s="9">
        <f>1+COUNTIFS(B:B,B136,R:R,"&gt;"&amp;R136)</f>
        <v>16</v>
      </c>
    </row>
    <row r="137" spans="1:21" s="13" customFormat="1" ht="20.100000000000001" customHeight="1" x14ac:dyDescent="0.3">
      <c r="A137" s="20" t="s">
        <v>485</v>
      </c>
      <c r="B137" s="20" t="s">
        <v>9</v>
      </c>
      <c r="C137" s="21" t="s">
        <v>486</v>
      </c>
      <c r="D137" s="11" t="str">
        <f>IF(OR(B137="Bant Girls", B137="Juv Girls"), "Bant/Juv Girls",
 IF(OR(B137="Jr Girls", B137="Sr Girls"), "Jr/Sr Girls", B137))</f>
        <v>Jr Boys</v>
      </c>
      <c r="E137" s="56">
        <v>10077</v>
      </c>
      <c r="F137" s="45" t="s">
        <v>495</v>
      </c>
      <c r="G137" s="8">
        <f>IFERROR(VALUE(VLOOKUP(F137, PTS!$A$2:$B$63, 2, FALSE)), "")</f>
        <v>0</v>
      </c>
      <c r="H137" s="45">
        <v>16</v>
      </c>
      <c r="I137" s="8">
        <f>IFERROR(VALUE(VLOOKUP(H137, PTS!$A$2:$B$63, 2, FALSE)), "")</f>
        <v>44</v>
      </c>
      <c r="J137" s="15" t="s">
        <v>495</v>
      </c>
      <c r="K137" s="8">
        <f>IFERROR(VALUE(VLOOKUP(J137, PTS!$A$2:$B$63, 2, FALSE)), "")</f>
        <v>0</v>
      </c>
      <c r="L137" s="9"/>
      <c r="M137" s="8"/>
      <c r="N137" s="9"/>
      <c r="O137" s="8"/>
      <c r="P137" s="9"/>
      <c r="Q137" s="8"/>
      <c r="R137" s="9">
        <f>SUM(G137,I137,K137,M137,O137,Q137)</f>
        <v>44</v>
      </c>
      <c r="S137" s="9"/>
      <c r="T137" s="9" cm="1">
        <f t="array" ref="T137">SUM(LARGE(CHOOSE({1,2,3,4,5,6}, G137, I137, K137, M137, O137, Q137), _xlfn.SEQUENCE(MIN(5, COUNTA(G137, I137, K137, M137, O137, Q137)))))</f>
        <v>44</v>
      </c>
      <c r="U137" s="9">
        <f>1+COUNTIFS(B:B,B137,R:R,"&gt;"&amp;R137)</f>
        <v>42</v>
      </c>
    </row>
    <row r="138" spans="1:21" s="13" customFormat="1" ht="20.100000000000001" customHeight="1" x14ac:dyDescent="0.3">
      <c r="A138" s="20" t="s">
        <v>242</v>
      </c>
      <c r="B138" s="11" t="s">
        <v>9</v>
      </c>
      <c r="C138" s="12" t="s">
        <v>237</v>
      </c>
      <c r="D138" s="11" t="str">
        <f>IF(OR(B138="Bant Girls", B138="Juv Girls"), "Bant/Juv Girls",
 IF(OR(B138="Jr Girls", B138="Sr Girls"), "Jr/Sr Girls", B138))</f>
        <v>Jr Boys</v>
      </c>
      <c r="E138" s="56">
        <v>10110</v>
      </c>
      <c r="F138" s="9" t="s">
        <v>495</v>
      </c>
      <c r="G138" s="8">
        <f>IFERROR(VALUE(VLOOKUP(F138, PTS!$A$2:$B$63, 2, FALSE)), "")</f>
        <v>0</v>
      </c>
      <c r="H138" s="16" t="s">
        <v>495</v>
      </c>
      <c r="I138" s="8">
        <f>IFERROR(VALUE(VLOOKUP(H138, PTS!$A$2:$B$63, 2, FALSE)), "")</f>
        <v>0</v>
      </c>
      <c r="J138" s="15" t="s">
        <v>495</v>
      </c>
      <c r="K138" s="8">
        <f>IFERROR(VALUE(VLOOKUP(J138, PTS!$A$2:$B$63, 2, FALSE)), "")</f>
        <v>0</v>
      </c>
      <c r="L138" s="20"/>
      <c r="M138" s="20"/>
      <c r="N138" s="20"/>
      <c r="O138" s="20"/>
      <c r="P138" s="20"/>
      <c r="Q138" s="20"/>
      <c r="R138" s="9">
        <f>SUM(G138,I138,K138,M138,O138,Q138)</f>
        <v>0</v>
      </c>
      <c r="S138" s="9"/>
      <c r="T138" s="9" cm="1">
        <f t="array" ref="T138">SUM(LARGE(CHOOSE({1,2,3,4,5,6}, G138, I138, K138, M138, O138, Q138), _xlfn.SEQUENCE(MIN(5, COUNTA(G138, I138, K138, M138, O138, Q138)))))</f>
        <v>0</v>
      </c>
      <c r="U138" s="9">
        <f>1+COUNTIFS(B:B,B138,R:R,"&gt;"&amp;R138)</f>
        <v>52</v>
      </c>
    </row>
    <row r="139" spans="1:21" s="17" customFormat="1" ht="20.100000000000001" customHeight="1" x14ac:dyDescent="0.3">
      <c r="A139" s="20" t="s">
        <v>243</v>
      </c>
      <c r="B139" s="11" t="s">
        <v>9</v>
      </c>
      <c r="C139" s="12" t="s">
        <v>237</v>
      </c>
      <c r="D139" s="11" t="str">
        <f>IF(OR(B139="Bant Girls", B139="Juv Girls"), "Bant/Juv Girls",
 IF(OR(B139="Jr Girls", B139="Sr Girls"), "Jr/Sr Girls", B139))</f>
        <v>Jr Boys</v>
      </c>
      <c r="E139" s="56">
        <v>10111</v>
      </c>
      <c r="F139" s="9" t="s">
        <v>495</v>
      </c>
      <c r="G139" s="8">
        <f>IFERROR(VALUE(VLOOKUP(F139, PTS!$A$2:$B$63, 2, FALSE)), "")</f>
        <v>0</v>
      </c>
      <c r="H139" s="16" t="s">
        <v>495</v>
      </c>
      <c r="I139" s="8">
        <f>IFERROR(VALUE(VLOOKUP(H139, PTS!$A$2:$B$63, 2, FALSE)), "")</f>
        <v>0</v>
      </c>
      <c r="J139" s="15" t="s">
        <v>495</v>
      </c>
      <c r="K139" s="8">
        <f>IFERROR(VALUE(VLOOKUP(J139, PTS!$A$2:$B$63, 2, FALSE)), "")</f>
        <v>0</v>
      </c>
      <c r="L139" s="20"/>
      <c r="M139" s="20"/>
      <c r="N139" s="20"/>
      <c r="O139" s="20"/>
      <c r="P139" s="20"/>
      <c r="Q139" s="20"/>
      <c r="R139" s="9">
        <f>SUM(G139,I139,K139,M139,O139,Q139)</f>
        <v>0</v>
      </c>
      <c r="S139" s="9"/>
      <c r="T139" s="9" cm="1">
        <f t="array" ref="T139">SUM(LARGE(CHOOSE({1,2,3,4,5,6}, G139, I139, K139, M139, O139, Q139), _xlfn.SEQUENCE(MIN(5, COUNTA(G139, I139, K139, M139, O139, Q139)))))</f>
        <v>0</v>
      </c>
      <c r="U139" s="9">
        <f>1+COUNTIFS(B:B,B139,R:R,"&gt;"&amp;R139)</f>
        <v>52</v>
      </c>
    </row>
    <row r="140" spans="1:21" s="17" customFormat="1" ht="20.100000000000001" customHeight="1" x14ac:dyDescent="0.3">
      <c r="A140" s="20" t="s">
        <v>244</v>
      </c>
      <c r="B140" s="11" t="s">
        <v>9</v>
      </c>
      <c r="C140" s="12" t="s">
        <v>237</v>
      </c>
      <c r="D140" s="11" t="str">
        <f>IF(OR(B140="Bant Girls", B140="Juv Girls"), "Bant/Juv Girls",
 IF(OR(B140="Jr Girls", B140="Sr Girls"), "Jr/Sr Girls", B140))</f>
        <v>Jr Boys</v>
      </c>
      <c r="E140" s="56">
        <v>10112</v>
      </c>
      <c r="F140" s="9" t="s">
        <v>495</v>
      </c>
      <c r="G140" s="8">
        <f>IFERROR(VALUE(VLOOKUP(F140, PTS!$A$2:$B$63, 2, FALSE)), "")</f>
        <v>0</v>
      </c>
      <c r="H140" s="45">
        <v>40</v>
      </c>
      <c r="I140" s="8">
        <f>IFERROR(VALUE(VLOOKUP(H140, PTS!$A$2:$B$63, 2, FALSE)), "")</f>
        <v>20</v>
      </c>
      <c r="J140" s="15" t="s">
        <v>495</v>
      </c>
      <c r="K140" s="8">
        <f>IFERROR(VALUE(VLOOKUP(J140, PTS!$A$2:$B$63, 2, FALSE)), "")</f>
        <v>0</v>
      </c>
      <c r="L140" s="20"/>
      <c r="M140" s="20"/>
      <c r="N140" s="20"/>
      <c r="O140" s="20"/>
      <c r="P140" s="20"/>
      <c r="Q140" s="20"/>
      <c r="R140" s="9">
        <f>SUM(G140,I140,K140,M140,O140,Q140)</f>
        <v>20</v>
      </c>
      <c r="S140" s="9"/>
      <c r="T140" s="9" cm="1">
        <f t="array" ref="T140">SUM(LARGE(CHOOSE({1,2,3,4,5,6}, G140, I140, K140, M140, O140, Q140), _xlfn.SEQUENCE(MIN(5, COUNTA(G140, I140, K140, M140, O140, Q140)))))</f>
        <v>20</v>
      </c>
      <c r="U140" s="9">
        <f>1+COUNTIFS(B:B,B140,R:R,"&gt;"&amp;R140)</f>
        <v>51</v>
      </c>
    </row>
    <row r="141" spans="1:21" s="17" customFormat="1" ht="20.100000000000001" customHeight="1" x14ac:dyDescent="0.3">
      <c r="A141" s="11" t="s">
        <v>206</v>
      </c>
      <c r="B141" s="11" t="s">
        <v>9</v>
      </c>
      <c r="C141" s="21" t="s">
        <v>455</v>
      </c>
      <c r="D141" s="11" t="str">
        <f>IF(OR(B141="Bant Girls", B141="Juv Girls"), "Bant/Juv Girls",
 IF(OR(B141="Jr Girls", B141="Sr Girls"), "Jr/Sr Girls", B141))</f>
        <v>Jr Boys</v>
      </c>
      <c r="E141" s="56">
        <v>10114</v>
      </c>
      <c r="F141" s="9" t="s">
        <v>495</v>
      </c>
      <c r="G141" s="8">
        <f>IFERROR(VALUE(VLOOKUP(F141, PTS!$A$2:$B$63, 2, FALSE)), "")</f>
        <v>0</v>
      </c>
      <c r="H141" s="16" t="s">
        <v>495</v>
      </c>
      <c r="I141" s="8">
        <f>IFERROR(VALUE(VLOOKUP(H141, PTS!$A$2:$B$63, 2, FALSE)), "")</f>
        <v>0</v>
      </c>
      <c r="J141" s="15" t="s">
        <v>495</v>
      </c>
      <c r="K141" s="8">
        <f>IFERROR(VALUE(VLOOKUP(J141, PTS!$A$2:$B$63, 2, FALSE)), "")</f>
        <v>0</v>
      </c>
      <c r="L141" s="20"/>
      <c r="M141" s="20"/>
      <c r="N141" s="20"/>
      <c r="O141" s="20"/>
      <c r="P141" s="20"/>
      <c r="Q141" s="20"/>
      <c r="R141" s="9">
        <f>SUM(G141,I141,K141,M141,O141,Q141)</f>
        <v>0</v>
      </c>
      <c r="S141" s="9"/>
      <c r="T141" s="9" cm="1">
        <f t="array" ref="T141">SUM(LARGE(CHOOSE({1,2,3,4,5,6}, G141, I141, K141, M141, O141, Q141), _xlfn.SEQUENCE(MIN(5, COUNTA(G141, I141, K141, M141, O141, Q141)))))</f>
        <v>0</v>
      </c>
      <c r="U141" s="9">
        <f>1+COUNTIFS(B:B,B141,R:R,"&gt;"&amp;R141)</f>
        <v>52</v>
      </c>
    </row>
    <row r="142" spans="1:21" s="17" customFormat="1" ht="20.100000000000001" customHeight="1" x14ac:dyDescent="0.3">
      <c r="A142" s="11" t="s">
        <v>207</v>
      </c>
      <c r="B142" s="11" t="s">
        <v>9</v>
      </c>
      <c r="C142" s="21" t="s">
        <v>455</v>
      </c>
      <c r="D142" s="11" t="str">
        <f>IF(OR(B142="Bant Girls", B142="Juv Girls"), "Bant/Juv Girls",
 IF(OR(B142="Jr Girls", B142="Sr Girls"), "Jr/Sr Girls", B142))</f>
        <v>Jr Boys</v>
      </c>
      <c r="E142" s="56">
        <v>10116</v>
      </c>
      <c r="F142" s="45">
        <v>22</v>
      </c>
      <c r="G142" s="8">
        <f>IFERROR(VALUE(VLOOKUP(F142, PTS!$A$2:$B$63, 2, FALSE)), "")</f>
        <v>38</v>
      </c>
      <c r="H142" s="16" t="s">
        <v>495</v>
      </c>
      <c r="I142" s="8">
        <f>IFERROR(VALUE(VLOOKUP(H142, PTS!$A$2:$B$63, 2, FALSE)), "")</f>
        <v>0</v>
      </c>
      <c r="J142" s="15" t="s">
        <v>495</v>
      </c>
      <c r="K142" s="8">
        <f>IFERROR(VALUE(VLOOKUP(J142, PTS!$A$2:$B$63, 2, FALSE)), "")</f>
        <v>0</v>
      </c>
      <c r="L142" s="20"/>
      <c r="M142" s="20"/>
      <c r="N142" s="20"/>
      <c r="O142" s="20"/>
      <c r="P142" s="20"/>
      <c r="Q142" s="20"/>
      <c r="R142" s="9">
        <f>SUM(G142,I142,K142,M142,O142,Q142)</f>
        <v>38</v>
      </c>
      <c r="S142" s="9"/>
      <c r="T142" s="9" cm="1">
        <f t="array" ref="T142">SUM(LARGE(CHOOSE({1,2,3,4,5,6}, G142, I142, K142, M142, O142, Q142), _xlfn.SEQUENCE(MIN(5, COUNTA(G142, I142, K142, M142, O142, Q142)))))</f>
        <v>38</v>
      </c>
      <c r="U142" s="9">
        <f>1+COUNTIFS(B:B,B142,R:R,"&gt;"&amp;R142)</f>
        <v>43</v>
      </c>
    </row>
    <row r="143" spans="1:21" s="17" customFormat="1" ht="20.100000000000001" customHeight="1" x14ac:dyDescent="0.3">
      <c r="A143" s="11" t="s">
        <v>191</v>
      </c>
      <c r="B143" s="11" t="s">
        <v>9</v>
      </c>
      <c r="C143" s="12" t="s">
        <v>187</v>
      </c>
      <c r="D143" s="11" t="str">
        <f>IF(OR(B143="Bant Girls", B143="Juv Girls"), "Bant/Juv Girls",
 IF(OR(B143="Jr Girls", B143="Sr Girls"), "Jr/Sr Girls", B143))</f>
        <v>Jr Boys</v>
      </c>
      <c r="E143" s="56">
        <v>10119</v>
      </c>
      <c r="F143" s="9" t="s">
        <v>495</v>
      </c>
      <c r="G143" s="8">
        <f>IFERROR(VALUE(VLOOKUP(F143, PTS!$A$2:$B$63, 2, FALSE)), "")</f>
        <v>0</v>
      </c>
      <c r="H143" s="16" t="s">
        <v>495</v>
      </c>
      <c r="I143" s="8">
        <f>IFERROR(VALUE(VLOOKUP(H143, PTS!$A$2:$B$63, 2, FALSE)), "")</f>
        <v>0</v>
      </c>
      <c r="J143" s="15" t="s">
        <v>495</v>
      </c>
      <c r="K143" s="8">
        <f>IFERROR(VALUE(VLOOKUP(J143, PTS!$A$2:$B$63, 2, FALSE)), "")</f>
        <v>0</v>
      </c>
      <c r="L143" s="14"/>
      <c r="M143" s="8"/>
      <c r="N143" s="14"/>
      <c r="O143" s="8"/>
      <c r="P143" s="14"/>
      <c r="Q143" s="8"/>
      <c r="R143" s="9">
        <f>SUM(G143,I143,K143,M143,O143,Q143)</f>
        <v>0</v>
      </c>
      <c r="S143" s="9"/>
      <c r="T143" s="9" cm="1">
        <f t="array" ref="T143">SUM(LARGE(CHOOSE({1,2,3,4,5,6}, G143, I143, K143, M143, O143, Q143), _xlfn.SEQUENCE(MIN(5, COUNTA(G143, I143, K143, M143, O143, Q143)))))</f>
        <v>0</v>
      </c>
      <c r="U143" s="9">
        <f>1+COUNTIFS(B:B,B143,R:R,"&gt;"&amp;R143)</f>
        <v>52</v>
      </c>
    </row>
    <row r="144" spans="1:21" s="17" customFormat="1" ht="20.100000000000001" customHeight="1" x14ac:dyDescent="0.3">
      <c r="A144" s="11" t="s">
        <v>182</v>
      </c>
      <c r="B144" s="11" t="s">
        <v>9</v>
      </c>
      <c r="C144" s="12" t="s">
        <v>168</v>
      </c>
      <c r="D144" s="11" t="str">
        <f>IF(OR(B144="Bant Girls", B144="Juv Girls"), "Bant/Juv Girls",
 IF(OR(B144="Jr Girls", B144="Sr Girls"), "Jr/Sr Girls", B144))</f>
        <v>Jr Boys</v>
      </c>
      <c r="E144" s="56">
        <v>10121</v>
      </c>
      <c r="F144" s="9">
        <v>19</v>
      </c>
      <c r="G144" s="8">
        <f>IFERROR(VALUE(VLOOKUP(F144, PTS!$A$2:$B$63, 2, FALSE)), "")</f>
        <v>41</v>
      </c>
      <c r="H144" s="9">
        <v>11</v>
      </c>
      <c r="I144" s="8">
        <f>IFERROR(VALUE(VLOOKUP(H144, PTS!$A$2:$B$63, 2, FALSE)), "")</f>
        <v>53</v>
      </c>
      <c r="J144" s="15" t="s">
        <v>495</v>
      </c>
      <c r="K144" s="8">
        <f>IFERROR(VALUE(VLOOKUP(J144, PTS!$A$2:$B$63, 2, FALSE)), "")</f>
        <v>0</v>
      </c>
      <c r="L144" s="8"/>
      <c r="M144" s="8"/>
      <c r="N144" s="8"/>
      <c r="O144" s="8"/>
      <c r="P144" s="8"/>
      <c r="Q144" s="8"/>
      <c r="R144" s="9">
        <f>SUM(G144,I144,K144,M144,O144,Q144)</f>
        <v>94</v>
      </c>
      <c r="S144" s="9"/>
      <c r="T144" s="9" cm="1">
        <f t="array" ref="T144">SUM(LARGE(CHOOSE({1,2,3,4,5,6}, G144, I144, K144, M144, O144, Q144), _xlfn.SEQUENCE(MIN(5, COUNTA(G144, I144, K144, M144, O144, Q144)))))</f>
        <v>94</v>
      </c>
      <c r="U144" s="9">
        <f>1+COUNTIFS(B:B,B144,R:R,"&gt;"&amp;R144)</f>
        <v>26</v>
      </c>
    </row>
    <row r="145" spans="1:21" s="17" customFormat="1" ht="20.100000000000001" customHeight="1" x14ac:dyDescent="0.3">
      <c r="A145" s="11" t="s">
        <v>150</v>
      </c>
      <c r="B145" s="11" t="s">
        <v>9</v>
      </c>
      <c r="C145" s="12" t="s">
        <v>138</v>
      </c>
      <c r="D145" s="11" t="str">
        <f>IF(OR(B145="Bant Girls", B145="Juv Girls"), "Bant/Juv Girls",
 IF(OR(B145="Jr Girls", B145="Sr Girls"), "Jr/Sr Girls", B145))</f>
        <v>Jr Boys</v>
      </c>
      <c r="E145" s="56">
        <v>10126</v>
      </c>
      <c r="F145" s="9" t="s">
        <v>495</v>
      </c>
      <c r="G145" s="8">
        <f>IFERROR(VALUE(VLOOKUP(F145, PTS!$A$2:$B$63, 2, FALSE)), "")</f>
        <v>0</v>
      </c>
      <c r="H145" s="16" t="s">
        <v>495</v>
      </c>
      <c r="I145" s="8">
        <f>IFERROR(VALUE(VLOOKUP(H145, PTS!$A$2:$B$63, 2, FALSE)), "")</f>
        <v>0</v>
      </c>
      <c r="J145" s="15" t="s">
        <v>495</v>
      </c>
      <c r="K145" s="8">
        <f>IFERROR(VALUE(VLOOKUP(J145, PTS!$A$2:$B$63, 2, FALSE)), "")</f>
        <v>0</v>
      </c>
      <c r="L145" s="20"/>
      <c r="M145" s="20"/>
      <c r="N145" s="20"/>
      <c r="O145" s="20"/>
      <c r="P145" s="20"/>
      <c r="Q145" s="20"/>
      <c r="R145" s="9">
        <f>SUM(G145,I145,K145,M145,O145,Q145)</f>
        <v>0</v>
      </c>
      <c r="S145" s="9"/>
      <c r="T145" s="9" cm="1">
        <f t="array" ref="T145">SUM(LARGE(CHOOSE({1,2,3,4,5,6}, G145, I145, K145, M145, O145, Q145), _xlfn.SEQUENCE(MIN(5, COUNTA(G145, I145, K145, M145, O145, Q145)))))</f>
        <v>0</v>
      </c>
      <c r="U145" s="9">
        <f>1+COUNTIFS(B:B,B145,R:R,"&gt;"&amp;R145)</f>
        <v>52</v>
      </c>
    </row>
    <row r="146" spans="1:21" s="17" customFormat="1" ht="20.100000000000001" customHeight="1" x14ac:dyDescent="0.3">
      <c r="A146" s="11" t="s">
        <v>153</v>
      </c>
      <c r="B146" s="11" t="s">
        <v>9</v>
      </c>
      <c r="C146" s="12" t="s">
        <v>138</v>
      </c>
      <c r="D146" s="11" t="str">
        <f>IF(OR(B146="Bant Girls", B146="Juv Girls"), "Bant/Juv Girls",
 IF(OR(B146="Jr Girls", B146="Sr Girls"), "Jr/Sr Girls", B146))</f>
        <v>Jr Boys</v>
      </c>
      <c r="E146" s="56">
        <v>10129</v>
      </c>
      <c r="F146" s="9" t="s">
        <v>495</v>
      </c>
      <c r="G146" s="8">
        <f>IFERROR(VALUE(VLOOKUP(F146, PTS!$A$2:$B$63, 2, FALSE)), "")</f>
        <v>0</v>
      </c>
      <c r="H146" s="45">
        <v>32</v>
      </c>
      <c r="I146" s="8">
        <f>IFERROR(VALUE(VLOOKUP(H146, PTS!$A$2:$B$63, 2, FALSE)), "")</f>
        <v>28</v>
      </c>
      <c r="J146" s="15" t="s">
        <v>495</v>
      </c>
      <c r="K146" s="8">
        <f>IFERROR(VALUE(VLOOKUP(J146, PTS!$A$2:$B$63, 2, FALSE)), "")</f>
        <v>0</v>
      </c>
      <c r="L146" s="20"/>
      <c r="M146" s="20"/>
      <c r="N146" s="20"/>
      <c r="O146" s="20"/>
      <c r="P146" s="20"/>
      <c r="Q146" s="20"/>
      <c r="R146" s="9">
        <f>SUM(G146,I146,K146,M146,O146,Q146)</f>
        <v>28</v>
      </c>
      <c r="S146" s="9"/>
      <c r="T146" s="9" cm="1">
        <f t="array" ref="T146">SUM(LARGE(CHOOSE({1,2,3,4,5,6}, G146, I146, K146, M146, O146, Q146), _xlfn.SEQUENCE(MIN(5, COUNTA(G146, I146, K146, M146, O146, Q146)))))</f>
        <v>28</v>
      </c>
      <c r="U146" s="9">
        <f>1+COUNTIFS(B:B,B146,R:R,"&gt;"&amp;R146)</f>
        <v>46</v>
      </c>
    </row>
    <row r="147" spans="1:21" s="17" customFormat="1" ht="20.100000000000001" customHeight="1" x14ac:dyDescent="0.3">
      <c r="A147" s="11" t="s">
        <v>156</v>
      </c>
      <c r="B147" s="11" t="s">
        <v>9</v>
      </c>
      <c r="C147" s="12" t="s">
        <v>138</v>
      </c>
      <c r="D147" s="11" t="str">
        <f>IF(OR(B147="Bant Girls", B147="Juv Girls"), "Bant/Juv Girls",
 IF(OR(B147="Jr Girls", B147="Sr Girls"), "Jr/Sr Girls", B147))</f>
        <v>Jr Boys</v>
      </c>
      <c r="E147" s="56">
        <v>10133</v>
      </c>
      <c r="F147" s="8">
        <v>13</v>
      </c>
      <c r="G147" s="8">
        <f>IFERROR(VALUE(VLOOKUP(F147, PTS!$A$2:$B$63, 2, FALSE)), "")</f>
        <v>49</v>
      </c>
      <c r="H147" s="8">
        <v>15</v>
      </c>
      <c r="I147" s="8">
        <f>IFERROR(VALUE(VLOOKUP(H147, PTS!$A$2:$B$63, 2, FALSE)), "")</f>
        <v>45</v>
      </c>
      <c r="J147" s="15" t="s">
        <v>495</v>
      </c>
      <c r="K147" s="8">
        <f>IFERROR(VALUE(VLOOKUP(J147, PTS!$A$2:$B$63, 2, FALSE)), "")</f>
        <v>0</v>
      </c>
      <c r="L147" s="20"/>
      <c r="M147" s="20"/>
      <c r="N147" s="20"/>
      <c r="O147" s="20"/>
      <c r="P147" s="20"/>
      <c r="Q147" s="20"/>
      <c r="R147" s="9">
        <f>SUM(G147,I147,K147,M147,O147,Q147)</f>
        <v>94</v>
      </c>
      <c r="S147" s="9"/>
      <c r="T147" s="9" cm="1">
        <f t="array" ref="T147">SUM(LARGE(CHOOSE({1,2,3,4,5,6}, G147, I147, K147, M147, O147, Q147), _xlfn.SEQUENCE(MIN(5, COUNTA(G147, I147, K147, M147, O147, Q147)))))</f>
        <v>94</v>
      </c>
      <c r="U147" s="9">
        <f>1+COUNTIFS(B:B,B147,R:R,"&gt;"&amp;R147)</f>
        <v>26</v>
      </c>
    </row>
    <row r="148" spans="1:21" s="17" customFormat="1" ht="20.100000000000001" customHeight="1" x14ac:dyDescent="0.3">
      <c r="A148" s="20" t="s">
        <v>115</v>
      </c>
      <c r="B148" s="11" t="s">
        <v>9</v>
      </c>
      <c r="C148" s="21" t="s">
        <v>110</v>
      </c>
      <c r="D148" s="11" t="str">
        <f>IF(OR(B148="Bant Girls", B148="Juv Girls"), "Bant/Juv Girls",
 IF(OR(B148="Jr Girls", B148="Sr Girls"), "Jr/Sr Girls", B148))</f>
        <v>Jr Boys</v>
      </c>
      <c r="E148" s="56">
        <v>10138</v>
      </c>
      <c r="F148" s="9" t="s">
        <v>495</v>
      </c>
      <c r="G148" s="8">
        <f>IFERROR(VALUE(VLOOKUP(F148, PTS!$A$2:$B$63, 2, FALSE)), "")</f>
        <v>0</v>
      </c>
      <c r="H148" s="45">
        <v>33</v>
      </c>
      <c r="I148" s="8">
        <f>IFERROR(VALUE(VLOOKUP(H148, PTS!$A$2:$B$63, 2, FALSE)), "")</f>
        <v>27</v>
      </c>
      <c r="J148" s="145" t="s">
        <v>495</v>
      </c>
      <c r="K148" s="8">
        <f>IFERROR(VALUE(VLOOKUP(J148, PTS!$A$2:$B$63, 2, FALSE)), "")</f>
        <v>0</v>
      </c>
      <c r="L148" s="9"/>
      <c r="M148" s="8"/>
      <c r="N148" s="9"/>
      <c r="O148" s="8"/>
      <c r="P148" s="9"/>
      <c r="Q148" s="8"/>
      <c r="R148" s="9">
        <f>SUM(G148,I148,K148,M148,O148,Q148)</f>
        <v>27</v>
      </c>
      <c r="S148" s="9"/>
      <c r="T148" s="9" cm="1">
        <f t="array" ref="T148">SUM(LARGE(CHOOSE({1,2,3,4,5,6}, G148, I148, K148, M148, O148, Q148), _xlfn.SEQUENCE(MIN(5, COUNTA(G148, I148, K148, M148, O148, Q148)))))</f>
        <v>27</v>
      </c>
      <c r="U148" s="9">
        <f>1+COUNTIFS(B:B,B148,R:R,"&gt;"&amp;R148)</f>
        <v>47</v>
      </c>
    </row>
    <row r="149" spans="1:21" s="17" customFormat="1" ht="20.100000000000001" customHeight="1" x14ac:dyDescent="0.3">
      <c r="A149" s="20" t="s">
        <v>89</v>
      </c>
      <c r="B149" s="11" t="s">
        <v>9</v>
      </c>
      <c r="C149" s="21" t="s">
        <v>71</v>
      </c>
      <c r="D149" s="11" t="str">
        <f>IF(OR(B149="Bant Girls", B149="Juv Girls"), "Bant/Juv Girls",
 IF(OR(B149="Jr Girls", B149="Sr Girls"), "Jr/Sr Girls", B149))</f>
        <v>Jr Boys</v>
      </c>
      <c r="E149" s="56">
        <v>10140</v>
      </c>
      <c r="F149" s="9" t="s">
        <v>495</v>
      </c>
      <c r="G149" s="8">
        <f>IFERROR(VALUE(VLOOKUP(F149, PTS!$A$2:$B$63, 2, FALSE)), "")</f>
        <v>0</v>
      </c>
      <c r="H149" s="16" t="s">
        <v>495</v>
      </c>
      <c r="I149" s="8">
        <f>IFERROR(VALUE(VLOOKUP(H149, PTS!$A$2:$B$63, 2, FALSE)), "")</f>
        <v>0</v>
      </c>
      <c r="J149" s="45" t="s">
        <v>495</v>
      </c>
      <c r="K149" s="8">
        <f>IFERROR(VALUE(VLOOKUP(J149, PTS!$A$2:$B$63, 2, FALSE)), "")</f>
        <v>0</v>
      </c>
      <c r="L149" s="20"/>
      <c r="M149" s="20"/>
      <c r="N149" s="20"/>
      <c r="O149" s="20"/>
      <c r="P149" s="20"/>
      <c r="Q149" s="20"/>
      <c r="R149" s="9">
        <f>SUM(G149,I149,K149,M149,O149,Q149)</f>
        <v>0</v>
      </c>
      <c r="S149" s="9"/>
      <c r="T149" s="9" cm="1">
        <f t="array" ref="T149">SUM(LARGE(CHOOSE({1,2,3,4,5,6}, G149, I149, K149, M149, O149, Q149), _xlfn.SEQUENCE(MIN(5, COUNTA(G149, I149, K149, M149, O149, Q149)))))</f>
        <v>0</v>
      </c>
      <c r="U149" s="9">
        <f>1+COUNTIFS(B:B,B149,R:R,"&gt;"&amp;R149)</f>
        <v>52</v>
      </c>
    </row>
    <row r="150" spans="1:21" s="17" customFormat="1" ht="20.100000000000001" customHeight="1" x14ac:dyDescent="0.3">
      <c r="A150" s="20" t="s">
        <v>90</v>
      </c>
      <c r="B150" s="11" t="s">
        <v>9</v>
      </c>
      <c r="C150" s="21" t="s">
        <v>71</v>
      </c>
      <c r="D150" s="11" t="str">
        <f>IF(OR(B150="Bant Girls", B150="Juv Girls"), "Bant/Juv Girls",
 IF(OR(B150="Jr Girls", B150="Sr Girls"), "Jr/Sr Girls", B150))</f>
        <v>Jr Boys</v>
      </c>
      <c r="E150" s="56">
        <v>10141</v>
      </c>
      <c r="F150" s="9" t="s">
        <v>495</v>
      </c>
      <c r="G150" s="8">
        <f>IFERROR(VALUE(VLOOKUP(F150, PTS!$A$2:$B$63, 2, FALSE)), "")</f>
        <v>0</v>
      </c>
      <c r="H150" s="45">
        <v>2</v>
      </c>
      <c r="I150" s="8">
        <f>IFERROR(VALUE(VLOOKUP(H150, PTS!$A$2:$B$63, 2, FALSE)), "")</f>
        <v>95</v>
      </c>
      <c r="J150" s="45" t="s">
        <v>495</v>
      </c>
      <c r="K150" s="8">
        <f>IFERROR(VALUE(VLOOKUP(J150, PTS!$A$2:$B$63, 2, FALSE)), "")</f>
        <v>0</v>
      </c>
      <c r="L150" s="14"/>
      <c r="M150" s="8"/>
      <c r="N150" s="14"/>
      <c r="O150" s="8"/>
      <c r="P150" s="16"/>
      <c r="Q150" s="8"/>
      <c r="R150" s="9">
        <f>SUM(G150,I150,K150,M150,O150,Q150)</f>
        <v>95</v>
      </c>
      <c r="S150" s="9"/>
      <c r="T150" s="9" cm="1">
        <f t="array" ref="T150">SUM(LARGE(CHOOSE({1,2,3,4,5,6}, G150, I150, K150, M150, O150, Q150), _xlfn.SEQUENCE(MIN(5, COUNTA(G150, I150, K150, M150, O150, Q150)))))</f>
        <v>95</v>
      </c>
      <c r="U150" s="9">
        <f>1+COUNTIFS(B:B,B150,R:R,"&gt;"&amp;R150)</f>
        <v>25</v>
      </c>
    </row>
    <row r="151" spans="1:21" s="17" customFormat="1" ht="20.100000000000001" customHeight="1" x14ac:dyDescent="0.3">
      <c r="A151" s="20" t="s">
        <v>91</v>
      </c>
      <c r="B151" s="11" t="s">
        <v>9</v>
      </c>
      <c r="C151" s="21" t="s">
        <v>71</v>
      </c>
      <c r="D151" s="11" t="str">
        <f>IF(OR(B151="Bant Girls", B151="Juv Girls"), "Bant/Juv Girls",
 IF(OR(B151="Jr Girls", B151="Sr Girls"), "Jr/Sr Girls", B151))</f>
        <v>Jr Boys</v>
      </c>
      <c r="E151" s="56">
        <v>10142</v>
      </c>
      <c r="F151" s="9" t="s">
        <v>495</v>
      </c>
      <c r="G151" s="8">
        <f>IFERROR(VALUE(VLOOKUP(F151, PTS!$A$2:$B$63, 2, FALSE)), "")</f>
        <v>0</v>
      </c>
      <c r="H151" s="45">
        <v>12</v>
      </c>
      <c r="I151" s="8">
        <f>IFERROR(VALUE(VLOOKUP(H151, PTS!$A$2:$B$63, 2, FALSE)), "")</f>
        <v>51</v>
      </c>
      <c r="J151" s="45" t="s">
        <v>495</v>
      </c>
      <c r="K151" s="8">
        <f>IFERROR(VALUE(VLOOKUP(J151, PTS!$A$2:$B$63, 2, FALSE)), "")</f>
        <v>0</v>
      </c>
      <c r="L151" s="20"/>
      <c r="M151" s="20"/>
      <c r="N151" s="20"/>
      <c r="O151" s="20"/>
      <c r="P151" s="20"/>
      <c r="Q151" s="20"/>
      <c r="R151" s="9">
        <f>SUM(G151,I151,K151,M151,O151,Q151)</f>
        <v>51</v>
      </c>
      <c r="S151" s="9"/>
      <c r="T151" s="9" cm="1">
        <f t="array" ref="T151">SUM(LARGE(CHOOSE({1,2,3,4,5,6}, G151, I151, K151, M151, O151, Q151), _xlfn.SEQUENCE(MIN(5, COUNTA(G151, I151, K151, M151, O151, Q151)))))</f>
        <v>51</v>
      </c>
      <c r="U151" s="9">
        <f>1+COUNTIFS(B:B,B151,R:R,"&gt;"&amp;R151)</f>
        <v>39</v>
      </c>
    </row>
    <row r="152" spans="1:21" s="17" customFormat="1" ht="20.100000000000001" customHeight="1" x14ac:dyDescent="0.3">
      <c r="A152" s="20" t="s">
        <v>93</v>
      </c>
      <c r="B152" s="11" t="s">
        <v>9</v>
      </c>
      <c r="C152" s="21" t="s">
        <v>71</v>
      </c>
      <c r="D152" s="11" t="str">
        <f>IF(OR(B152="Bant Girls", B152="Juv Girls"), "Bant/Juv Girls",
 IF(OR(B152="Jr Girls", B152="Sr Girls"), "Jr/Sr Girls", B152))</f>
        <v>Jr Boys</v>
      </c>
      <c r="E152" s="56">
        <v>10144</v>
      </c>
      <c r="F152" s="45">
        <v>6</v>
      </c>
      <c r="G152" s="8">
        <f>IFERROR(VALUE(VLOOKUP(F152, PTS!$A$2:$B$63, 2, FALSE)), "")</f>
        <v>75</v>
      </c>
      <c r="H152" s="45">
        <v>1</v>
      </c>
      <c r="I152" s="8">
        <f>IFERROR(VALUE(VLOOKUP(H152, PTS!$A$2:$B$63, 2, FALSE)), "")</f>
        <v>100</v>
      </c>
      <c r="J152" s="45" t="s">
        <v>495</v>
      </c>
      <c r="K152" s="8">
        <f>IFERROR(VALUE(VLOOKUP(J152, PTS!$A$2:$B$63, 2, FALSE)), "")</f>
        <v>0</v>
      </c>
      <c r="L152" s="20"/>
      <c r="M152" s="20"/>
      <c r="N152" s="20"/>
      <c r="O152" s="20"/>
      <c r="P152" s="20"/>
      <c r="Q152" s="20"/>
      <c r="R152" s="9">
        <f>SUM(G152,I152,K152,M152,O152,Q152)</f>
        <v>175</v>
      </c>
      <c r="S152" s="9"/>
      <c r="T152" s="9" cm="1">
        <f t="array" ref="T152">SUM(LARGE(CHOOSE({1,2,3,4,5,6}, G152, I152, K152, M152, O152, Q152), _xlfn.SEQUENCE(MIN(5, COUNTA(G152, I152, K152, M152, O152, Q152)))))</f>
        <v>175</v>
      </c>
      <c r="U152" s="9">
        <f>1+COUNTIFS(B:B,B152,R:R,"&gt;"&amp;R152)</f>
        <v>7</v>
      </c>
    </row>
    <row r="153" spans="1:21" s="17" customFormat="1" ht="20.100000000000001" customHeight="1" x14ac:dyDescent="0.3">
      <c r="A153" s="20" t="s">
        <v>65</v>
      </c>
      <c r="B153" s="11" t="s">
        <v>9</v>
      </c>
      <c r="C153" s="21" t="s">
        <v>60</v>
      </c>
      <c r="D153" s="11" t="str">
        <f>IF(OR(B153="Bant Girls", B153="Juv Girls"), "Bant/Juv Girls",
 IF(OR(B153="Jr Girls", B153="Sr Girls"), "Jr/Sr Girls", B153))</f>
        <v>Jr Boys</v>
      </c>
      <c r="E153" s="56">
        <v>10146</v>
      </c>
      <c r="F153" s="9" t="s">
        <v>495</v>
      </c>
      <c r="G153" s="8">
        <f>IFERROR(VALUE(VLOOKUP(F153, PTS!$A$2:$B$63, 2, FALSE)), "")</f>
        <v>0</v>
      </c>
      <c r="H153" s="16" t="s">
        <v>495</v>
      </c>
      <c r="I153" s="8">
        <f>IFERROR(VALUE(VLOOKUP(H153, PTS!$A$2:$B$63, 2, FALSE)), "")</f>
        <v>0</v>
      </c>
      <c r="J153" s="45" t="s">
        <v>495</v>
      </c>
      <c r="K153" s="8">
        <f>IFERROR(VALUE(VLOOKUP(J153, PTS!$A$2:$B$63, 2, FALSE)), "")</f>
        <v>0</v>
      </c>
      <c r="L153" s="16"/>
      <c r="M153" s="8"/>
      <c r="N153" s="14"/>
      <c r="O153" s="8"/>
      <c r="P153" s="16"/>
      <c r="Q153" s="8"/>
      <c r="R153" s="9">
        <f>SUM(G153,I153,K153,M153,O153,Q153)</f>
        <v>0</v>
      </c>
      <c r="S153" s="9"/>
      <c r="T153" s="9" cm="1">
        <f t="array" ref="T153">SUM(LARGE(CHOOSE({1,2,3,4,5,6}, G153, I153, K153, M153, O153, Q153), _xlfn.SEQUENCE(MIN(5, COUNTA(G153, I153, K153, M153, O153, Q153)))))</f>
        <v>0</v>
      </c>
      <c r="U153" s="9">
        <f>1+COUNTIFS(B:B,B153,R:R,"&gt;"&amp;R153)</f>
        <v>52</v>
      </c>
    </row>
    <row r="154" spans="1:21" s="17" customFormat="1" ht="20.100000000000001" customHeight="1" x14ac:dyDescent="0.3">
      <c r="A154" s="20" t="s">
        <v>66</v>
      </c>
      <c r="B154" s="11" t="s">
        <v>22</v>
      </c>
      <c r="C154" s="21" t="s">
        <v>60</v>
      </c>
      <c r="D154" s="11" t="str">
        <f>IF(OR(B154="Bant Girls", B154="Juv Girls"), "Bant/Juv Girls",
 IF(OR(B154="Jr Girls", B154="Sr Girls"), "Jr/Sr Girls", B154))</f>
        <v>Jr/Sr Girls</v>
      </c>
      <c r="E154" s="57">
        <v>1024</v>
      </c>
      <c r="F154" s="14">
        <v>1</v>
      </c>
      <c r="G154" s="8">
        <f>IFERROR(VALUE(VLOOKUP(F154, PTS!$A$2:$B$63, 2, FALSE)), "")</f>
        <v>100</v>
      </c>
      <c r="H154" s="14">
        <v>1</v>
      </c>
      <c r="I154" s="8">
        <f>IFERROR(VALUE(VLOOKUP(H154, PTS!$A$2:$B$63, 2, FALSE)), "")</f>
        <v>100</v>
      </c>
      <c r="J154" s="14">
        <v>1</v>
      </c>
      <c r="K154" s="8">
        <f>IFERROR(VALUE(VLOOKUP(J154, PTS!$A$2:$B$63, 2, FALSE)), "")</f>
        <v>100</v>
      </c>
      <c r="L154" s="14"/>
      <c r="M154" s="8"/>
      <c r="N154" s="14"/>
      <c r="O154" s="8"/>
      <c r="P154" s="14"/>
      <c r="Q154" s="8"/>
      <c r="R154" s="9">
        <f>SUM(G154,I154,K154,M154,O154,Q154)</f>
        <v>300</v>
      </c>
      <c r="S154" s="9"/>
      <c r="T154" s="9" cm="1">
        <f t="array" ref="T154">SUM(LARGE(CHOOSE({1,2,3,4,5,6}, G154, I154, K154, M154, O154, Q154), _xlfn.SEQUENCE(MIN(5, COUNTA(G154, I154, K154, M154, O154, Q154)))))</f>
        <v>300</v>
      </c>
      <c r="U154" s="9">
        <f>1+COUNTIFS(B:B,B154,R:R,"&gt;"&amp;R154)</f>
        <v>1</v>
      </c>
    </row>
    <row r="155" spans="1:21" s="17" customFormat="1" ht="20.100000000000001" customHeight="1" x14ac:dyDescent="0.3">
      <c r="A155" s="20" t="s">
        <v>391</v>
      </c>
      <c r="B155" s="11" t="s">
        <v>22</v>
      </c>
      <c r="C155" s="21" t="s">
        <v>385</v>
      </c>
      <c r="D155" s="11" t="str">
        <f>IF(OR(B155="Bant Girls", B155="Juv Girls"), "Bant/Juv Girls",
 IF(OR(B155="Jr Girls", B155="Sr Girls"), "Jr/Sr Girls", B155))</f>
        <v>Jr/Sr Girls</v>
      </c>
      <c r="E155" s="57">
        <v>1016</v>
      </c>
      <c r="F155" s="8">
        <v>4</v>
      </c>
      <c r="G155" s="8">
        <f>IFERROR(VALUE(VLOOKUP(F155, PTS!$A$2:$B$63, 2, FALSE)), "")</f>
        <v>85</v>
      </c>
      <c r="H155" s="8">
        <v>6</v>
      </c>
      <c r="I155" s="8">
        <f>IFERROR(VALUE(VLOOKUP(H155, PTS!$A$2:$B$63, 2, FALSE)), "")</f>
        <v>75</v>
      </c>
      <c r="J155" s="8">
        <v>2</v>
      </c>
      <c r="K155" s="8">
        <f>IFERROR(VALUE(VLOOKUP(J155, PTS!$A$2:$B$63, 2, FALSE)), "")</f>
        <v>95</v>
      </c>
      <c r="L155" s="8"/>
      <c r="M155" s="8"/>
      <c r="N155" s="8"/>
      <c r="O155" s="8"/>
      <c r="P155" s="8"/>
      <c r="Q155" s="8"/>
      <c r="R155" s="9">
        <f>SUM(G155,I155,K155,M155,O155,Q155)</f>
        <v>255</v>
      </c>
      <c r="S155" s="9"/>
      <c r="T155" s="9" cm="1">
        <f t="array" ref="T155">SUM(LARGE(CHOOSE({1,2,3,4,5,6}, G155, I155, K155, M155, O155, Q155), _xlfn.SEQUENCE(MIN(5, COUNTA(G155, I155, K155, M155, O155, Q155)))))</f>
        <v>255</v>
      </c>
      <c r="U155" s="9">
        <f>1+COUNTIFS(B:B,B155,R:R,"&gt;"&amp;R155)</f>
        <v>3</v>
      </c>
    </row>
    <row r="156" spans="1:21" s="17" customFormat="1" ht="20.100000000000001" customHeight="1" x14ac:dyDescent="0.3">
      <c r="A156" s="11" t="s">
        <v>378</v>
      </c>
      <c r="B156" s="11" t="s">
        <v>22</v>
      </c>
      <c r="C156" s="21" t="s">
        <v>358</v>
      </c>
      <c r="D156" s="11" t="str">
        <f>IF(OR(B156="Bant Girls", B156="Juv Girls"), "Bant/Juv Girls",
 IF(OR(B156="Jr Girls", B156="Sr Girls"), "Jr/Sr Girls", B156))</f>
        <v>Jr/Sr Girls</v>
      </c>
      <c r="E156" s="57">
        <v>1013</v>
      </c>
      <c r="F156" s="8">
        <v>3</v>
      </c>
      <c r="G156" s="8">
        <f>IFERROR(VALUE(VLOOKUP(F156, PTS!$A$2:$B$63, 2, FALSE)), "")</f>
        <v>90</v>
      </c>
      <c r="H156" s="8">
        <v>2</v>
      </c>
      <c r="I156" s="8">
        <f>IFERROR(VALUE(VLOOKUP(H156, PTS!$A$2:$B$63, 2, FALSE)), "")</f>
        <v>95</v>
      </c>
      <c r="J156" s="14">
        <v>3</v>
      </c>
      <c r="K156" s="8">
        <f>IFERROR(VALUE(VLOOKUP(J156, PTS!$A$2:$B$63, 2, FALSE)), "")</f>
        <v>90</v>
      </c>
      <c r="L156" s="8"/>
      <c r="M156" s="8"/>
      <c r="N156" s="8"/>
      <c r="O156" s="8"/>
      <c r="P156" s="8"/>
      <c r="Q156" s="8"/>
      <c r="R156" s="9">
        <f>SUM(G156,I156,K156,M156,O156,Q156)</f>
        <v>275</v>
      </c>
      <c r="S156" s="9"/>
      <c r="T156" s="9" cm="1">
        <f t="array" ref="T156">SUM(LARGE(CHOOSE({1,2,3,4,5,6}, G156, I156, K156, M156, O156, Q156), _xlfn.SEQUENCE(MIN(5, COUNTA(G156, I156, K156, M156, O156, Q156)))))</f>
        <v>275</v>
      </c>
      <c r="U156" s="9">
        <f>1+COUNTIFS(B:B,B156,R:R,"&gt;"&amp;R156)</f>
        <v>2</v>
      </c>
    </row>
    <row r="157" spans="1:21" s="17" customFormat="1" ht="20.100000000000001" customHeight="1" x14ac:dyDescent="0.3">
      <c r="A157" s="20" t="s">
        <v>97</v>
      </c>
      <c r="B157" s="11" t="s">
        <v>22</v>
      </c>
      <c r="C157" s="21" t="s">
        <v>71</v>
      </c>
      <c r="D157" s="11" t="str">
        <f>IF(OR(B157="Bant Girls", B157="Juv Girls"), "Bant/Juv Girls",
 IF(OR(B157="Jr Girls", B157="Sr Girls"), "Jr/Sr Girls", B157))</f>
        <v>Jr/Sr Girls</v>
      </c>
      <c r="E157" s="57">
        <v>1022</v>
      </c>
      <c r="F157" s="45">
        <v>2</v>
      </c>
      <c r="G157" s="8">
        <f>IFERROR(VALUE(VLOOKUP(F157, PTS!$A$2:$B$63, 2, FALSE)), "")</f>
        <v>95</v>
      </c>
      <c r="H157" s="9" t="s">
        <v>495</v>
      </c>
      <c r="I157" s="8">
        <f>IFERROR(VALUE(VLOOKUP(H157, PTS!$A$2:$B$63, 2, FALSE)), "")</f>
        <v>0</v>
      </c>
      <c r="J157" s="8">
        <v>4</v>
      </c>
      <c r="K157" s="8">
        <f>IFERROR(VALUE(VLOOKUP(J157, PTS!$A$2:$B$63, 2, FALSE)), "")</f>
        <v>85</v>
      </c>
      <c r="L157" s="20"/>
      <c r="M157" s="20"/>
      <c r="N157" s="20"/>
      <c r="O157" s="20"/>
      <c r="P157" s="20"/>
      <c r="Q157" s="20"/>
      <c r="R157" s="9">
        <f>SUM(G157,I157,K157,M157,O157,Q157)</f>
        <v>180</v>
      </c>
      <c r="S157" s="9"/>
      <c r="T157" s="9" cm="1">
        <f t="array" ref="T157">SUM(LARGE(CHOOSE({1,2,3,4,5,6}, G157, I157, K157, M157, O157, Q157), _xlfn.SEQUENCE(MIN(5, COUNTA(G157, I157, K157, M157, O157, Q157)))))</f>
        <v>180</v>
      </c>
      <c r="U157" s="9">
        <f>1+COUNTIFS(B:B,B157,R:R,"&gt;"&amp;R157)</f>
        <v>6</v>
      </c>
    </row>
    <row r="158" spans="1:21" s="17" customFormat="1" ht="20.100000000000001" customHeight="1" x14ac:dyDescent="0.3">
      <c r="A158" s="11" t="s">
        <v>444</v>
      </c>
      <c r="B158" s="11" t="s">
        <v>22</v>
      </c>
      <c r="C158" s="12" t="s">
        <v>248</v>
      </c>
      <c r="D158" s="11" t="str">
        <f>IF(OR(B158="Bant Girls", B158="Juv Girls"), "Bant/Juv Girls",
 IF(OR(B158="Jr Girls", B158="Sr Girls"), "Jr/Sr Girls", B158))</f>
        <v>Jr/Sr Girls</v>
      </c>
      <c r="E158" s="57">
        <v>1002</v>
      </c>
      <c r="F158" s="9">
        <v>5</v>
      </c>
      <c r="G158" s="8">
        <f>IFERROR(VALUE(VLOOKUP(F158, PTS!$A$2:$B$63, 2, FALSE)), "")</f>
        <v>80</v>
      </c>
      <c r="H158" s="9">
        <v>4</v>
      </c>
      <c r="I158" s="8">
        <f>IFERROR(VALUE(VLOOKUP(H158, PTS!$A$2:$B$63, 2, FALSE)), "")</f>
        <v>85</v>
      </c>
      <c r="J158" s="14">
        <v>5</v>
      </c>
      <c r="K158" s="8">
        <f>IFERROR(VALUE(VLOOKUP(J158, PTS!$A$2:$B$63, 2, FALSE)), "")</f>
        <v>80</v>
      </c>
      <c r="L158" s="9"/>
      <c r="M158" s="8"/>
      <c r="N158" s="9"/>
      <c r="O158" s="8"/>
      <c r="P158" s="9"/>
      <c r="Q158" s="8"/>
      <c r="R158" s="9">
        <f>SUM(G158,I158,K158,M158,O158,Q158)</f>
        <v>245</v>
      </c>
      <c r="S158" s="9"/>
      <c r="T158" s="9" cm="1">
        <f t="array" ref="T158">SUM(LARGE(CHOOSE({1,2,3,4,5,6}, G158, I158, K158, M158, O158, Q158), _xlfn.SEQUENCE(MIN(5, COUNTA(G158, I158, K158, M158, O158, Q158)))))</f>
        <v>245</v>
      </c>
      <c r="U158" s="9">
        <f>1+COUNTIFS(B:B,B158,R:R,"&gt;"&amp;R158)</f>
        <v>4</v>
      </c>
    </row>
    <row r="159" spans="1:21" s="17" customFormat="1" ht="20.100000000000001" customHeight="1" x14ac:dyDescent="0.3">
      <c r="A159" s="20" t="s">
        <v>67</v>
      </c>
      <c r="B159" s="11" t="s">
        <v>22</v>
      </c>
      <c r="C159" s="21" t="s">
        <v>60</v>
      </c>
      <c r="D159" s="11" t="str">
        <f>IF(OR(B159="Bant Girls", B159="Juv Girls"), "Bant/Juv Girls",
 IF(OR(B159="Jr Girls", B159="Sr Girls"), "Jr/Sr Girls", B159))</f>
        <v>Jr/Sr Girls</v>
      </c>
      <c r="E159" s="57">
        <v>1025</v>
      </c>
      <c r="F159" s="9" t="s">
        <v>495</v>
      </c>
      <c r="G159" s="8">
        <f>IFERROR(VALUE(VLOOKUP(F159, PTS!$A$2:$B$63, 2, FALSE)), "")</f>
        <v>0</v>
      </c>
      <c r="H159" s="9" t="s">
        <v>7</v>
      </c>
      <c r="I159" s="8">
        <f>IFERROR(VALUE(VLOOKUP(H159, PTS!$A$2:$B$63, 2, FALSE)), "")</f>
        <v>1</v>
      </c>
      <c r="J159" s="8">
        <v>6</v>
      </c>
      <c r="K159" s="8">
        <f>IFERROR(VALUE(VLOOKUP(J159, PTS!$A$2:$B$63, 2, FALSE)), "")</f>
        <v>75</v>
      </c>
      <c r="L159" s="9"/>
      <c r="M159" s="8"/>
      <c r="N159" s="9"/>
      <c r="O159" s="8"/>
      <c r="P159" s="9"/>
      <c r="Q159" s="8"/>
      <c r="R159" s="9">
        <f>SUM(G159,I159,K159,M159,O159,Q159)</f>
        <v>76</v>
      </c>
      <c r="S159" s="9"/>
      <c r="T159" s="9" cm="1">
        <f t="array" ref="T159">SUM(LARGE(CHOOSE({1,2,3,4,5,6}, G159, I159, K159, M159, O159, Q159), _xlfn.SEQUENCE(MIN(5, COUNTA(G159, I159, K159, M159, O159, Q159)))))</f>
        <v>76</v>
      </c>
      <c r="U159" s="9">
        <f>1+COUNTIFS(B:B,B159,R:R,"&gt;"&amp;R159)</f>
        <v>9</v>
      </c>
    </row>
    <row r="160" spans="1:21" s="17" customFormat="1" ht="20.100000000000001" customHeight="1" x14ac:dyDescent="0.3">
      <c r="A160" s="20" t="s">
        <v>68</v>
      </c>
      <c r="B160" s="11" t="s">
        <v>22</v>
      </c>
      <c r="C160" s="21" t="s">
        <v>60</v>
      </c>
      <c r="D160" s="11" t="str">
        <f>IF(OR(B160="Bant Girls", B160="Juv Girls"), "Bant/Juv Girls",
 IF(OR(B160="Jr Girls", B160="Sr Girls"), "Jr/Sr Girls", B160))</f>
        <v>Jr/Sr Girls</v>
      </c>
      <c r="E160" s="57">
        <v>1026</v>
      </c>
      <c r="F160" s="9" t="s">
        <v>495</v>
      </c>
      <c r="G160" s="8">
        <f>IFERROR(VALUE(VLOOKUP(F160, PTS!$A$2:$B$63, 2, FALSE)), "")</f>
        <v>0</v>
      </c>
      <c r="H160" s="8" t="s">
        <v>7</v>
      </c>
      <c r="I160" s="8">
        <f>IFERROR(VALUE(VLOOKUP(H160, PTS!$A$2:$B$63, 2, FALSE)), "")</f>
        <v>1</v>
      </c>
      <c r="J160" s="14">
        <v>7</v>
      </c>
      <c r="K160" s="8">
        <f>IFERROR(VALUE(VLOOKUP(J160, PTS!$A$2:$B$63, 2, FALSE)), "")</f>
        <v>70</v>
      </c>
      <c r="L160" s="8"/>
      <c r="M160" s="8"/>
      <c r="N160" s="8"/>
      <c r="O160" s="8"/>
      <c r="P160" s="8"/>
      <c r="Q160" s="8"/>
      <c r="R160" s="9">
        <f>SUM(G160,I160,K160,M160,O160,Q160)</f>
        <v>71</v>
      </c>
      <c r="S160" s="9"/>
      <c r="T160" s="9" cm="1">
        <f t="array" ref="T160">SUM(LARGE(CHOOSE({1,2,3,4,5,6}, G160, I160, K160, M160, O160, Q160), _xlfn.SEQUENCE(MIN(5, COUNTA(G160, I160, K160, M160, O160, Q160)))))</f>
        <v>71</v>
      </c>
      <c r="U160" s="9">
        <f>1+COUNTIFS(B:B,B160,R:R,"&gt;"&amp;R160)</f>
        <v>10</v>
      </c>
    </row>
    <row r="161" spans="1:21" s="17" customFormat="1" ht="20.100000000000001" customHeight="1" x14ac:dyDescent="0.3">
      <c r="A161" s="11" t="s">
        <v>148</v>
      </c>
      <c r="B161" s="11" t="s">
        <v>22</v>
      </c>
      <c r="C161" s="12" t="s">
        <v>138</v>
      </c>
      <c r="D161" s="11" t="str">
        <f>IF(OR(B161="Bant Girls", B161="Juv Girls"), "Bant/Juv Girls",
 IF(OR(B161="Jr Girls", B161="Sr Girls"), "Jr/Sr Girls", B161))</f>
        <v>Jr/Sr Girls</v>
      </c>
      <c r="E161" s="57">
        <v>1018</v>
      </c>
      <c r="F161" s="9">
        <v>7</v>
      </c>
      <c r="G161" s="8">
        <f>IFERROR(VALUE(VLOOKUP(F161, PTS!$A$2:$B$63, 2, FALSE)), "")</f>
        <v>70</v>
      </c>
      <c r="H161" s="9">
        <v>3</v>
      </c>
      <c r="I161" s="8">
        <f>IFERROR(VALUE(VLOOKUP(H161, PTS!$A$2:$B$63, 2, FALSE)), "")</f>
        <v>90</v>
      </c>
      <c r="J161" s="8">
        <v>8</v>
      </c>
      <c r="K161" s="8">
        <f>IFERROR(VALUE(VLOOKUP(J161, PTS!$A$2:$B$63, 2, FALSE)), "")</f>
        <v>65</v>
      </c>
      <c r="L161" s="9"/>
      <c r="M161" s="8"/>
      <c r="N161" s="9"/>
      <c r="O161" s="8"/>
      <c r="P161" s="9"/>
      <c r="Q161" s="8"/>
      <c r="R161" s="9">
        <f>SUM(G161,I161,K161,M161,O161,Q161)</f>
        <v>225</v>
      </c>
      <c r="S161" s="9"/>
      <c r="T161" s="9" cm="1">
        <f t="array" ref="T161">SUM(LARGE(CHOOSE({1,2,3,4,5,6}, G161, I161, K161, M161, O161, Q161), _xlfn.SEQUENCE(MIN(5, COUNTA(G161, I161, K161, M161, O161, Q161)))))</f>
        <v>225</v>
      </c>
      <c r="U161" s="9">
        <f>1+COUNTIFS(B:B,B161,R:R,"&gt;"&amp;R161)</f>
        <v>5</v>
      </c>
    </row>
    <row r="162" spans="1:21" s="17" customFormat="1" ht="20.100000000000001" customHeight="1" x14ac:dyDescent="0.3">
      <c r="A162" s="20" t="s">
        <v>96</v>
      </c>
      <c r="B162" s="11" t="s">
        <v>22</v>
      </c>
      <c r="C162" s="21" t="s">
        <v>71</v>
      </c>
      <c r="D162" s="11" t="str">
        <f>IF(OR(B162="Bant Girls", B162="Juv Girls"), "Bant/Juv Girls",
 IF(OR(B162="Jr Girls", B162="Sr Girls"), "Jr/Sr Girls", B162))</f>
        <v>Jr/Sr Girls</v>
      </c>
      <c r="E162" s="57">
        <v>1021</v>
      </c>
      <c r="F162" s="9">
        <v>8</v>
      </c>
      <c r="G162" s="8">
        <f>IFERROR(VALUE(VLOOKUP(F162, PTS!$A$2:$B$63, 2, FALSE)), "")</f>
        <v>65</v>
      </c>
      <c r="H162" s="9" t="s">
        <v>495</v>
      </c>
      <c r="I162" s="8">
        <f>IFERROR(VALUE(VLOOKUP(H162, PTS!$A$2:$B$63, 2, FALSE)), "")</f>
        <v>0</v>
      </c>
      <c r="J162" s="14">
        <v>9</v>
      </c>
      <c r="K162" s="8">
        <f>IFERROR(VALUE(VLOOKUP(J162, PTS!$A$2:$B$63, 2, FALSE)), "")</f>
        <v>60</v>
      </c>
      <c r="L162" s="9"/>
      <c r="M162" s="8"/>
      <c r="N162" s="9"/>
      <c r="O162" s="8"/>
      <c r="P162" s="9"/>
      <c r="Q162" s="8"/>
      <c r="R162" s="9">
        <f>SUM(G162,I162,K162,M162,O162,Q162)</f>
        <v>125</v>
      </c>
      <c r="S162" s="9"/>
      <c r="T162" s="9" cm="1">
        <f t="array" ref="T162">SUM(LARGE(CHOOSE({1,2,3,4,5,6}, G162, I162, K162, M162, O162, Q162), _xlfn.SEQUENCE(MIN(5, COUNTA(G162, I162, K162, M162, O162, Q162)))))</f>
        <v>125</v>
      </c>
      <c r="U162" s="9">
        <f>1+COUNTIFS(B:B,B162,R:R,"&gt;"&amp;R162)</f>
        <v>8</v>
      </c>
    </row>
    <row r="163" spans="1:21" s="17" customFormat="1" ht="20.100000000000001" customHeight="1" x14ac:dyDescent="0.3">
      <c r="A163" s="20" t="s">
        <v>95</v>
      </c>
      <c r="B163" s="11" t="s">
        <v>22</v>
      </c>
      <c r="C163" s="21" t="s">
        <v>71</v>
      </c>
      <c r="D163" s="11" t="str">
        <f>IF(OR(B163="Bant Girls", B163="Juv Girls"), "Bant/Juv Girls",
 IF(OR(B163="Jr Girls", B163="Sr Girls"), "Jr/Sr Girls", B163))</f>
        <v>Jr/Sr Girls</v>
      </c>
      <c r="E163" s="57">
        <v>1020</v>
      </c>
      <c r="F163" s="9" t="s">
        <v>495</v>
      </c>
      <c r="G163" s="8">
        <f>IFERROR(VALUE(VLOOKUP(F163, PTS!$A$2:$B$63, 2, FALSE)), "")</f>
        <v>0</v>
      </c>
      <c r="H163" s="9" t="s">
        <v>495</v>
      </c>
      <c r="I163" s="8">
        <f>IFERROR(VALUE(VLOOKUP(H163, PTS!$A$2:$B$63, 2, FALSE)), "")</f>
        <v>0</v>
      </c>
      <c r="J163" s="9" t="s">
        <v>495</v>
      </c>
      <c r="K163" s="8">
        <f>IFERROR(VALUE(VLOOKUP(J163, PTS!$A$2:$B$63, 2, FALSE)), "")</f>
        <v>0</v>
      </c>
      <c r="L163" s="9"/>
      <c r="M163" s="8"/>
      <c r="N163" s="9"/>
      <c r="O163" s="8"/>
      <c r="P163" s="9"/>
      <c r="Q163" s="8"/>
      <c r="R163" s="9">
        <f>SUM(G163,I163,K163,M163,O163,Q163)</f>
        <v>0</v>
      </c>
      <c r="S163" s="9"/>
      <c r="T163" s="9" cm="1">
        <f t="array" ref="T163">SUM(LARGE(CHOOSE({1,2,3,4,5,6}, G163, I163, K163, M163, O163, Q163), _xlfn.SEQUENCE(MIN(5, COUNTA(G163, I163, K163, M163, O163, Q163)))))</f>
        <v>0</v>
      </c>
      <c r="U163" s="9">
        <f>1+COUNTIFS(B:B,B163,R:R,"&gt;"&amp;R163)</f>
        <v>12</v>
      </c>
    </row>
    <row r="164" spans="1:21" s="17" customFormat="1" ht="20.100000000000001" customHeight="1" x14ac:dyDescent="0.3">
      <c r="A164" s="20" t="s">
        <v>98</v>
      </c>
      <c r="B164" s="11" t="s">
        <v>22</v>
      </c>
      <c r="C164" s="21" t="s">
        <v>71</v>
      </c>
      <c r="D164" s="11" t="str">
        <f>IF(OR(B164="Bant Girls", B164="Juv Girls"), "Bant/Juv Girls",
 IF(OR(B164="Jr Girls", B164="Sr Girls"), "Jr/Sr Girls", B164))</f>
        <v>Jr/Sr Girls</v>
      </c>
      <c r="E164" s="57">
        <v>1023</v>
      </c>
      <c r="F164" s="45">
        <v>6</v>
      </c>
      <c r="G164" s="8">
        <f>IFERROR(VALUE(VLOOKUP(F164, PTS!$A$2:$B$63, 2, FALSE)), "")</f>
        <v>75</v>
      </c>
      <c r="H164" s="45">
        <v>5</v>
      </c>
      <c r="I164" s="8">
        <f>IFERROR(VALUE(VLOOKUP(H164, PTS!$A$2:$B$63, 2, FALSE)), "")</f>
        <v>80</v>
      </c>
      <c r="J164" s="9" t="s">
        <v>495</v>
      </c>
      <c r="K164" s="8">
        <f>IFERROR(VALUE(VLOOKUP(J164, PTS!$A$2:$B$63, 2, FALSE)), "")</f>
        <v>0</v>
      </c>
      <c r="L164" s="20"/>
      <c r="M164" s="20"/>
      <c r="N164" s="20"/>
      <c r="O164" s="20"/>
      <c r="P164" s="20"/>
      <c r="Q164" s="20"/>
      <c r="R164" s="9">
        <f>SUM(G164,I164,K164,M164,O164,Q164)</f>
        <v>155</v>
      </c>
      <c r="S164" s="9"/>
      <c r="T164" s="9" cm="1">
        <f t="array" ref="T164">SUM(LARGE(CHOOSE({1,2,3,4,5,6}, G164, I164, K164, M164, O164, Q164), _xlfn.SEQUENCE(MIN(5, COUNTA(G164, I164, K164, M164, O164, Q164)))))</f>
        <v>155</v>
      </c>
      <c r="U164" s="9">
        <f>1+COUNTIFS(B:B,B164,R:R,"&gt;"&amp;R164)</f>
        <v>7</v>
      </c>
    </row>
    <row r="165" spans="1:21" s="17" customFormat="1" ht="20.100000000000001" customHeight="1" x14ac:dyDescent="0.3">
      <c r="A165" s="40" t="s">
        <v>205</v>
      </c>
      <c r="B165" s="11" t="s">
        <v>22</v>
      </c>
      <c r="C165" s="21" t="s">
        <v>455</v>
      </c>
      <c r="D165" s="11" t="str">
        <f>IF(OR(B165="Bant Girls", B165="Juv Girls"), "Bant/Juv Girls",
 IF(OR(B165="Jr Girls", B165="Sr Girls"), "Jr/Sr Girls", B165))</f>
        <v>Jr/Sr Girls</v>
      </c>
      <c r="E165" s="57">
        <v>1017</v>
      </c>
      <c r="F165" s="9" t="s">
        <v>495</v>
      </c>
      <c r="G165" s="8">
        <f>IFERROR(VALUE(VLOOKUP(F165, PTS!$A$2:$B$63, 2, FALSE)), "")</f>
        <v>0</v>
      </c>
      <c r="H165" s="9" t="s">
        <v>495</v>
      </c>
      <c r="I165" s="8">
        <f>IFERROR(VALUE(VLOOKUP(H165, PTS!$A$2:$B$63, 2, FALSE)), "")</f>
        <v>0</v>
      </c>
      <c r="J165" s="9" t="s">
        <v>495</v>
      </c>
      <c r="K165" s="8">
        <f>IFERROR(VALUE(VLOOKUP(J165, PTS!$A$2:$B$63, 2, FALSE)), "")</f>
        <v>0</v>
      </c>
      <c r="L165" s="8"/>
      <c r="M165" s="8"/>
      <c r="N165" s="8"/>
      <c r="O165" s="8"/>
      <c r="P165" s="8"/>
      <c r="Q165" s="8"/>
      <c r="R165" s="9">
        <f>SUM(G165,I165,K165,M165,O165,Q165)</f>
        <v>0</v>
      </c>
      <c r="S165" s="9"/>
      <c r="T165" s="9" cm="1">
        <f t="array" ref="T165">SUM(LARGE(CHOOSE({1,2,3,4,5,6}, G165, I165, K165, M165, O165, Q165), _xlfn.SEQUENCE(MIN(5, COUNTA(G165, I165, K165, M165, O165, Q165)))))</f>
        <v>0</v>
      </c>
      <c r="U165" s="9">
        <f>1+COUNTIFS(B:B,B165,R:R,"&gt;"&amp;R165)</f>
        <v>12</v>
      </c>
    </row>
    <row r="166" spans="1:21" s="17" customFormat="1" ht="20.100000000000001" customHeight="1" x14ac:dyDescent="0.3">
      <c r="A166" s="20" t="s">
        <v>94</v>
      </c>
      <c r="B166" s="11" t="s">
        <v>22</v>
      </c>
      <c r="C166" s="21" t="s">
        <v>71</v>
      </c>
      <c r="D166" s="11" t="str">
        <f>IF(OR(B166="Bant Girls", B166="Juv Girls"), "Bant/Juv Girls",
 IF(OR(B166="Jr Girls", B166="Sr Girls"), "Jr/Sr Girls", B166))</f>
        <v>Jr/Sr Girls</v>
      </c>
      <c r="E166" s="57">
        <v>1019</v>
      </c>
      <c r="F166" s="9" t="s">
        <v>495</v>
      </c>
      <c r="G166" s="8">
        <f>IFERROR(VALUE(VLOOKUP(F166, PTS!$A$2:$B$63, 2, FALSE)), "")</f>
        <v>0</v>
      </c>
      <c r="H166" s="9" t="s">
        <v>495</v>
      </c>
      <c r="I166" s="8">
        <f>IFERROR(VALUE(VLOOKUP(H166, PTS!$A$2:$B$63, 2, FALSE)), "")</f>
        <v>0</v>
      </c>
      <c r="J166" s="9" t="s">
        <v>495</v>
      </c>
      <c r="K166" s="8">
        <f>IFERROR(VALUE(VLOOKUP(J166, PTS!$A$2:$B$63, 2, FALSE)), "")</f>
        <v>0</v>
      </c>
      <c r="L166" s="14"/>
      <c r="M166" s="8"/>
      <c r="N166" s="14"/>
      <c r="O166" s="8"/>
      <c r="P166" s="15"/>
      <c r="Q166" s="8"/>
      <c r="R166" s="9">
        <f>SUM(G166,I166,K166,M166,O166,Q166)</f>
        <v>0</v>
      </c>
      <c r="S166" s="9"/>
      <c r="T166" s="9" cm="1">
        <f t="array" ref="T166">SUM(LARGE(CHOOSE({1,2,3,4,5,6}, G166, I166, K166, M166, O166, Q166), _xlfn.SEQUENCE(MIN(5, COUNTA(G166, I166, K166, M166, O166, Q166)))))</f>
        <v>0</v>
      </c>
      <c r="U166" s="9">
        <f>1+COUNTIFS(B:B,B166,R:R,"&gt;"&amp;R166)</f>
        <v>12</v>
      </c>
    </row>
    <row r="167" spans="1:21" s="17" customFormat="1" ht="20.100000000000001" customHeight="1" x14ac:dyDescent="0.3">
      <c r="A167" s="11" t="s">
        <v>295</v>
      </c>
      <c r="B167" s="11" t="s">
        <v>22</v>
      </c>
      <c r="C167" s="12" t="s">
        <v>290</v>
      </c>
      <c r="D167" s="11" t="str">
        <f>IF(OR(B167="Bant Girls", B167="Juv Girls"), "Bant/Juv Girls",
 IF(OR(B167="Jr Girls", B167="Sr Girls"), "Jr/Sr Girls", B167))</f>
        <v>Jr/Sr Girls</v>
      </c>
      <c r="E167" s="57">
        <v>1008</v>
      </c>
      <c r="F167" s="9" t="s">
        <v>495</v>
      </c>
      <c r="G167" s="8">
        <f>IFERROR(VALUE(VLOOKUP(F167, PTS!$A$2:$B$63, 2, FALSE)), "")</f>
        <v>0</v>
      </c>
      <c r="H167" s="9" t="s">
        <v>7</v>
      </c>
      <c r="I167" s="8">
        <f>IFERROR(VALUE(VLOOKUP(H167, PTS!$A$2:$B$63, 2, FALSE)), "")</f>
        <v>1</v>
      </c>
      <c r="J167" s="9" t="s">
        <v>495</v>
      </c>
      <c r="K167" s="8">
        <f>IFERROR(VALUE(VLOOKUP(J167, PTS!$A$2:$B$63, 2, FALSE)), "")</f>
        <v>0</v>
      </c>
      <c r="L167" s="9"/>
      <c r="M167" s="8"/>
      <c r="N167" s="9"/>
      <c r="O167" s="8"/>
      <c r="P167" s="9"/>
      <c r="Q167" s="8"/>
      <c r="R167" s="9">
        <f>SUM(G167,I167,K167,M167,O167,Q167)</f>
        <v>1</v>
      </c>
      <c r="S167" s="9"/>
      <c r="T167" s="9" cm="1">
        <f t="array" ref="T167">SUM(LARGE(CHOOSE({1,2,3,4,5,6}, G167, I167, K167, M167, O167, Q167), _xlfn.SEQUENCE(MIN(5, COUNTA(G167, I167, K167, M167, O167, Q167)))))</f>
        <v>1</v>
      </c>
      <c r="U167" s="9">
        <f>1+COUNTIFS(B:B,B167,R:R,"&gt;"&amp;R167)</f>
        <v>11</v>
      </c>
    </row>
    <row r="168" spans="1:21" s="17" customFormat="1" ht="20.100000000000001" customHeight="1" x14ac:dyDescent="0.3">
      <c r="A168" s="20" t="s">
        <v>291</v>
      </c>
      <c r="B168" s="11" t="s">
        <v>8</v>
      </c>
      <c r="C168" s="12" t="s">
        <v>290</v>
      </c>
      <c r="D168" s="11" t="str">
        <f>IF(OR(B168="Bant Girls", B168="Juv Girls"), "Bant/Juv Girls",
 IF(OR(B168="Jr Girls", B168="Sr Girls"), "Jr/Sr Girls", B168))</f>
        <v>Juv Boys</v>
      </c>
      <c r="E168" s="58">
        <v>9023</v>
      </c>
      <c r="F168" s="9">
        <v>1</v>
      </c>
      <c r="G168" s="8">
        <f>IFERROR(VALUE(VLOOKUP(F168, PTS!$A$2:$B$63, 2, FALSE)), "")</f>
        <v>100</v>
      </c>
      <c r="H168" s="9">
        <v>4</v>
      </c>
      <c r="I168" s="8">
        <f>IFERROR(VALUE(VLOOKUP(H168, PTS!$A$2:$B$63, 2, FALSE)), "")</f>
        <v>85</v>
      </c>
      <c r="J168" s="9">
        <v>1</v>
      </c>
      <c r="K168" s="8">
        <f>IFERROR(VALUE(VLOOKUP(J168, PTS!$A$2:$B$63, 2, FALSE)), "")</f>
        <v>100</v>
      </c>
      <c r="L168" s="9"/>
      <c r="M168" s="8"/>
      <c r="N168" s="9"/>
      <c r="O168" s="8"/>
      <c r="P168" s="9"/>
      <c r="Q168" s="8"/>
      <c r="R168" s="9">
        <f>SUM(G168,I168,K168,M168,O168,Q168)</f>
        <v>285</v>
      </c>
      <c r="S168" s="9"/>
      <c r="T168" s="9" cm="1">
        <f t="array" ref="T168">SUM(LARGE(CHOOSE({1,2,3,4,5,6}, G168, I168, K168, M168, O168, Q168), _xlfn.SEQUENCE(MIN(5, COUNTA(G168, I168, K168, M168, O168, Q168)))))</f>
        <v>285</v>
      </c>
      <c r="U168" s="9">
        <f>1+COUNTIFS(B:B,B168,R:R,"&gt;"&amp;R168)</f>
        <v>1</v>
      </c>
    </row>
    <row r="169" spans="1:21" s="17" customFormat="1" ht="20.100000000000001" customHeight="1" x14ac:dyDescent="0.3">
      <c r="A169" s="11" t="s">
        <v>437</v>
      </c>
      <c r="B169" s="11" t="s">
        <v>8</v>
      </c>
      <c r="C169" s="12" t="s">
        <v>248</v>
      </c>
      <c r="D169" s="11" t="str">
        <f>IF(OR(B169="Bant Girls", B169="Juv Girls"), "Bant/Juv Girls",
 IF(OR(B169="Jr Girls", B169="Sr Girls"), "Jr/Sr Girls", B169))</f>
        <v>Juv Boys</v>
      </c>
      <c r="E169" s="58">
        <v>991</v>
      </c>
      <c r="F169" s="8">
        <v>7</v>
      </c>
      <c r="G169" s="8">
        <f>IFERROR(VALUE(VLOOKUP(F169, PTS!$A$2:$B$63, 2, FALSE)), "")</f>
        <v>70</v>
      </c>
      <c r="H169" s="8">
        <v>2</v>
      </c>
      <c r="I169" s="8">
        <f>IFERROR(VALUE(VLOOKUP(H169, PTS!$A$2:$B$63, 2, FALSE)), "")</f>
        <v>95</v>
      </c>
      <c r="J169" s="8">
        <v>2</v>
      </c>
      <c r="K169" s="8">
        <f>IFERROR(VALUE(VLOOKUP(J169, PTS!$A$2:$B$63, 2, FALSE)), "")</f>
        <v>95</v>
      </c>
      <c r="L169" s="8"/>
      <c r="M169" s="8"/>
      <c r="N169" s="8"/>
      <c r="O169" s="8"/>
      <c r="P169" s="8"/>
      <c r="Q169" s="8"/>
      <c r="R169" s="9">
        <f>SUM(G169,I169,K169,M169,O169,Q169)</f>
        <v>260</v>
      </c>
      <c r="S169" s="9"/>
      <c r="T169" s="9" cm="1">
        <f t="array" ref="T169">SUM(LARGE(CHOOSE({1,2,3,4,5,6}, G169, I169, K169, M169, O169, Q169), _xlfn.SEQUENCE(MIN(5, COUNTA(G169, I169, K169, M169, O169, Q169)))))</f>
        <v>260</v>
      </c>
      <c r="U169" s="9">
        <f>1+COUNTIFS(B:B,B169,R:R,"&gt;"&amp;R169)</f>
        <v>2</v>
      </c>
    </row>
    <row r="170" spans="1:21" s="17" customFormat="1" ht="20.100000000000001" customHeight="1" x14ac:dyDescent="0.3">
      <c r="A170" s="20" t="s">
        <v>365</v>
      </c>
      <c r="B170" s="11" t="s">
        <v>8</v>
      </c>
      <c r="C170" s="21" t="s">
        <v>358</v>
      </c>
      <c r="D170" s="11" t="str">
        <f>IF(OR(B170="Bant Girls", B170="Juv Girls"), "Bant/Juv Girls",
 IF(OR(B170="Jr Girls", B170="Sr Girls"), "Jr/Sr Girls", B170))</f>
        <v>Juv Boys</v>
      </c>
      <c r="E170" s="58">
        <v>9043</v>
      </c>
      <c r="F170" s="9" t="s">
        <v>495</v>
      </c>
      <c r="G170" s="8">
        <f>IFERROR(VALUE(VLOOKUP(F170, PTS!$A$2:$B$63, 2, FALSE)), "")</f>
        <v>0</v>
      </c>
      <c r="H170" s="45" t="s">
        <v>495</v>
      </c>
      <c r="I170" s="8">
        <f>IFERROR(VALUE(VLOOKUP(H170, PTS!$A$2:$B$63, 2, FALSE)), "")</f>
        <v>0</v>
      </c>
      <c r="J170" s="9">
        <v>3</v>
      </c>
      <c r="K170" s="8">
        <f>IFERROR(VALUE(VLOOKUP(J170, PTS!$A$2:$B$63, 2, FALSE)), "")</f>
        <v>90</v>
      </c>
      <c r="L170" s="20"/>
      <c r="M170" s="20"/>
      <c r="N170" s="20"/>
      <c r="O170" s="20"/>
      <c r="P170" s="20"/>
      <c r="Q170" s="20"/>
      <c r="R170" s="9">
        <f>SUM(G170,I170,K170,M170,O170,Q170)</f>
        <v>90</v>
      </c>
      <c r="S170" s="9"/>
      <c r="T170" s="9" cm="1">
        <f t="array" ref="T170">SUM(LARGE(CHOOSE({1,2,3,4,5,6}, G170, I170, K170, M170, O170, Q170), _xlfn.SEQUENCE(MIN(5, COUNTA(G170, I170, K170, M170, O170, Q170)))))</f>
        <v>90</v>
      </c>
      <c r="U170" s="9">
        <f>1+COUNTIFS(B:B,B170,R:R,"&gt;"&amp;R170)</f>
        <v>27</v>
      </c>
    </row>
    <row r="171" spans="1:21" s="17" customFormat="1" ht="20.100000000000001" customHeight="1" x14ac:dyDescent="0.3">
      <c r="A171" s="11" t="s">
        <v>370</v>
      </c>
      <c r="B171" s="11" t="s">
        <v>8</v>
      </c>
      <c r="C171" s="21" t="s">
        <v>358</v>
      </c>
      <c r="D171" s="11" t="str">
        <f>IF(OR(B171="Bant Girls", B171="Juv Girls"), "Bant/Juv Girls",
 IF(OR(B171="Jr Girls", B171="Sr Girls"), "Jr/Sr Girls", B171))</f>
        <v>Juv Boys</v>
      </c>
      <c r="E171" s="58">
        <v>9048</v>
      </c>
      <c r="F171" s="45">
        <v>2</v>
      </c>
      <c r="G171" s="8">
        <f>IFERROR(VALUE(VLOOKUP(F171, PTS!$A$2:$B$63, 2, FALSE)), "")</f>
        <v>95</v>
      </c>
      <c r="H171" s="45">
        <v>10</v>
      </c>
      <c r="I171" s="8">
        <f>IFERROR(VALUE(VLOOKUP(H171, PTS!$A$2:$B$63, 2, FALSE)), "")</f>
        <v>55</v>
      </c>
      <c r="J171" s="8">
        <v>4</v>
      </c>
      <c r="K171" s="8">
        <f>IFERROR(VALUE(VLOOKUP(J171, PTS!$A$2:$B$63, 2, FALSE)), "")</f>
        <v>85</v>
      </c>
      <c r="L171" s="20"/>
      <c r="M171" s="20"/>
      <c r="N171" s="20"/>
      <c r="O171" s="20"/>
      <c r="P171" s="20"/>
      <c r="Q171" s="20"/>
      <c r="R171" s="9">
        <f>SUM(G171,I171,K171,M171,O171,Q171)</f>
        <v>235</v>
      </c>
      <c r="S171" s="9"/>
      <c r="T171" s="9" cm="1">
        <f t="array" ref="T171">SUM(LARGE(CHOOSE({1,2,3,4,5,6}, G171, I171, K171, M171, O171, Q171), _xlfn.SEQUENCE(MIN(5, COUNTA(G171, I171, K171, M171, O171, Q171)))))</f>
        <v>235</v>
      </c>
      <c r="U171" s="9">
        <f>1+COUNTIFS(B:B,B171,R:R,"&gt;"&amp;R171)</f>
        <v>3</v>
      </c>
    </row>
    <row r="172" spans="1:21" s="17" customFormat="1" ht="20.100000000000001" customHeight="1" x14ac:dyDescent="0.3">
      <c r="A172" s="20" t="s">
        <v>337</v>
      </c>
      <c r="B172" s="11" t="s">
        <v>8</v>
      </c>
      <c r="C172" s="12" t="s">
        <v>454</v>
      </c>
      <c r="D172" s="11" t="str">
        <f>IF(OR(B172="Bant Girls", B172="Juv Girls"), "Bant/Juv Girls",
 IF(OR(B172="Jr Girls", B172="Sr Girls"), "Jr/Sr Girls", B172))</f>
        <v>Juv Boys</v>
      </c>
      <c r="E172" s="58">
        <v>9034</v>
      </c>
      <c r="F172" s="9">
        <v>5</v>
      </c>
      <c r="G172" s="8">
        <f>IFERROR(VALUE(VLOOKUP(F172, PTS!$A$2:$B$63, 2, FALSE)), "")</f>
        <v>80</v>
      </c>
      <c r="H172" s="45" t="s">
        <v>495</v>
      </c>
      <c r="I172" s="8">
        <f>IFERROR(VALUE(VLOOKUP(H172, PTS!$A$2:$B$63, 2, FALSE)), "")</f>
        <v>0</v>
      </c>
      <c r="J172" s="9">
        <v>5</v>
      </c>
      <c r="K172" s="8">
        <f>IFERROR(VALUE(VLOOKUP(J172, PTS!$A$2:$B$63, 2, FALSE)), "")</f>
        <v>80</v>
      </c>
      <c r="L172" s="9"/>
      <c r="M172" s="8"/>
      <c r="N172" s="9"/>
      <c r="O172" s="8"/>
      <c r="P172" s="9"/>
      <c r="Q172" s="8"/>
      <c r="R172" s="9">
        <f>SUM(G172,I172,K172,M172,O172,Q172)</f>
        <v>160</v>
      </c>
      <c r="S172" s="9"/>
      <c r="T172" s="9" cm="1">
        <f t="array" ref="T172">SUM(LARGE(CHOOSE({1,2,3,4,5,6}, G172, I172, K172, M172, O172, Q172), _xlfn.SEQUENCE(MIN(5, COUNTA(G172, I172, K172, M172, O172, Q172)))))</f>
        <v>160</v>
      </c>
      <c r="U172" s="9">
        <f>1+COUNTIFS(B:B,B172,R:R,"&gt;"&amp;R172)</f>
        <v>10</v>
      </c>
    </row>
    <row r="173" spans="1:21" s="17" customFormat="1" ht="20.100000000000001" customHeight="1" x14ac:dyDescent="0.3">
      <c r="A173" s="11" t="s">
        <v>84</v>
      </c>
      <c r="B173" s="11" t="s">
        <v>8</v>
      </c>
      <c r="C173" s="21" t="s">
        <v>71</v>
      </c>
      <c r="D173" s="11" t="str">
        <f>IF(OR(B173="Bant Girls", B173="Juv Girls"), "Bant/Juv Girls",
 IF(OR(B173="Jr Girls", B173="Sr Girls"), "Jr/Sr Girls", B173))</f>
        <v>Juv Boys</v>
      </c>
      <c r="E173" s="58">
        <v>9074</v>
      </c>
      <c r="F173" s="9">
        <v>10</v>
      </c>
      <c r="G173" s="8">
        <f>IFERROR(VALUE(VLOOKUP(F173, PTS!$A$2:$B$63, 2, FALSE)), "")</f>
        <v>55</v>
      </c>
      <c r="H173" s="9">
        <v>20</v>
      </c>
      <c r="I173" s="8">
        <f>IFERROR(VALUE(VLOOKUP(H173, PTS!$A$2:$B$63, 2, FALSE)), "")</f>
        <v>40</v>
      </c>
      <c r="J173" s="8">
        <v>6</v>
      </c>
      <c r="K173" s="8">
        <f>IFERROR(VALUE(VLOOKUP(J173, PTS!$A$2:$B$63, 2, FALSE)), "")</f>
        <v>75</v>
      </c>
      <c r="L173" s="9"/>
      <c r="M173" s="8"/>
      <c r="N173" s="9"/>
      <c r="O173" s="8"/>
      <c r="P173" s="9"/>
      <c r="Q173" s="8"/>
      <c r="R173" s="9">
        <f>SUM(G173,I173,K173,M173,O173,Q173)</f>
        <v>170</v>
      </c>
      <c r="S173" s="9"/>
      <c r="T173" s="9" cm="1">
        <f t="array" ref="T173">SUM(LARGE(CHOOSE({1,2,3,4,5,6}, G173, I173, K173, M173, O173, Q173), _xlfn.SEQUENCE(MIN(5, COUNTA(G173, I173, K173, M173, O173, Q173)))))</f>
        <v>170</v>
      </c>
      <c r="U173" s="9">
        <f>1+COUNTIFS(B:B,B173,R:R,"&gt;"&amp;R173)</f>
        <v>7</v>
      </c>
    </row>
    <row r="174" spans="1:21" s="17" customFormat="1" ht="20.100000000000001" customHeight="1" x14ac:dyDescent="0.3">
      <c r="A174" s="11" t="s">
        <v>198</v>
      </c>
      <c r="B174" s="11" t="s">
        <v>8</v>
      </c>
      <c r="C174" s="21" t="s">
        <v>455</v>
      </c>
      <c r="D174" s="11" t="str">
        <f>IF(OR(B174="Bant Girls", B174="Juv Girls"), "Bant/Juv Girls",
 IF(OR(B174="Jr Girls", B174="Sr Girls"), "Jr/Sr Girls", B174))</f>
        <v>Juv Boys</v>
      </c>
      <c r="E174" s="58">
        <v>9053</v>
      </c>
      <c r="F174" s="9" t="s">
        <v>495</v>
      </c>
      <c r="G174" s="8">
        <f>IFERROR(VALUE(VLOOKUP(F174, PTS!$A$2:$B$63, 2, FALSE)), "")</f>
        <v>0</v>
      </c>
      <c r="H174" s="45" t="s">
        <v>495</v>
      </c>
      <c r="I174" s="8">
        <f>IFERROR(VALUE(VLOOKUP(H174, PTS!$A$2:$B$63, 2, FALSE)), "")</f>
        <v>0</v>
      </c>
      <c r="J174" s="9">
        <v>7</v>
      </c>
      <c r="K174" s="8">
        <f>IFERROR(VALUE(VLOOKUP(J174, PTS!$A$2:$B$63, 2, FALSE)), "")</f>
        <v>70</v>
      </c>
      <c r="L174" s="20"/>
      <c r="M174" s="20"/>
      <c r="N174" s="20"/>
      <c r="O174" s="20"/>
      <c r="P174" s="20"/>
      <c r="Q174" s="20"/>
      <c r="R174" s="9">
        <f>SUM(G174,I174,K174,M174,O174,Q174)</f>
        <v>70</v>
      </c>
      <c r="S174" s="9"/>
      <c r="T174" s="9" cm="1">
        <f t="array" ref="T174">SUM(LARGE(CHOOSE({1,2,3,4,5,6}, G174, I174, K174, M174, O174, Q174), _xlfn.SEQUENCE(MIN(5, COUNTA(G174, I174, K174, M174, O174, Q174)))))</f>
        <v>70</v>
      </c>
      <c r="U174" s="9">
        <f>1+COUNTIFS(B:B,B174,R:R,"&gt;"&amp;R174)</f>
        <v>36</v>
      </c>
    </row>
    <row r="175" spans="1:21" s="17" customFormat="1" ht="20.100000000000001" customHeight="1" x14ac:dyDescent="0.3">
      <c r="A175" s="11" t="s">
        <v>441</v>
      </c>
      <c r="B175" s="11" t="s">
        <v>8</v>
      </c>
      <c r="C175" s="12" t="s">
        <v>248</v>
      </c>
      <c r="D175" s="11" t="str">
        <f>IF(OR(B175="Bant Girls", B175="Juv Girls"), "Bant/Juv Girls",
 IF(OR(B175="Jr Girls", B175="Sr Girls"), "Jr/Sr Girls", B175))</f>
        <v>Juv Boys</v>
      </c>
      <c r="E175" s="58">
        <v>9014</v>
      </c>
      <c r="F175" s="9">
        <v>9</v>
      </c>
      <c r="G175" s="8">
        <f>IFERROR(VALUE(VLOOKUP(F175, PTS!$A$2:$B$63, 2, FALSE)), "")</f>
        <v>60</v>
      </c>
      <c r="H175" s="9">
        <v>24</v>
      </c>
      <c r="I175" s="8">
        <f>IFERROR(VALUE(VLOOKUP(H175, PTS!$A$2:$B$63, 2, FALSE)), "")</f>
        <v>36</v>
      </c>
      <c r="J175" s="8">
        <v>8</v>
      </c>
      <c r="K175" s="8">
        <f>IFERROR(VALUE(VLOOKUP(J175, PTS!$A$2:$B$63, 2, FALSE)), "")</f>
        <v>65</v>
      </c>
      <c r="L175" s="9"/>
      <c r="M175" s="8"/>
      <c r="N175" s="9"/>
      <c r="O175" s="8"/>
      <c r="P175" s="9"/>
      <c r="Q175" s="8"/>
      <c r="R175" s="9">
        <f>SUM(G175,I175,K175,M175,O175,Q175)</f>
        <v>161</v>
      </c>
      <c r="S175" s="9"/>
      <c r="T175" s="9" cm="1">
        <f t="array" ref="T175">SUM(LARGE(CHOOSE({1,2,3,4,5,6}, G175, I175, K175, M175, O175, Q175), _xlfn.SEQUENCE(MIN(5, COUNTA(G175, I175, K175, M175, O175, Q175)))))</f>
        <v>161</v>
      </c>
      <c r="U175" s="9">
        <f>1+COUNTIFS(B:B,B175,R:R,"&gt;"&amp;R175)</f>
        <v>8</v>
      </c>
    </row>
    <row r="176" spans="1:21" s="17" customFormat="1" ht="20.100000000000001" customHeight="1" x14ac:dyDescent="0.3">
      <c r="A176" s="11" t="s">
        <v>83</v>
      </c>
      <c r="B176" s="11" t="s">
        <v>8</v>
      </c>
      <c r="C176" s="21" t="s">
        <v>71</v>
      </c>
      <c r="D176" s="11" t="str">
        <f>IF(OR(B176="Bant Girls", B176="Juv Girls"), "Bant/Juv Girls",
 IF(OR(B176="Jr Girls", B176="Sr Girls"), "Jr/Sr Girls", B176))</f>
        <v>Juv Boys</v>
      </c>
      <c r="E176" s="58">
        <v>9073</v>
      </c>
      <c r="F176" s="9">
        <v>8</v>
      </c>
      <c r="G176" s="8">
        <f>IFERROR(VALUE(VLOOKUP(F176, PTS!$A$2:$B$63, 2, FALSE)), "")</f>
        <v>65</v>
      </c>
      <c r="H176" s="9">
        <v>5</v>
      </c>
      <c r="I176" s="8">
        <f>IFERROR(VALUE(VLOOKUP(H176, PTS!$A$2:$B$63, 2, FALSE)), "")</f>
        <v>80</v>
      </c>
      <c r="J176" s="9">
        <v>9</v>
      </c>
      <c r="K176" s="8">
        <f>IFERROR(VALUE(VLOOKUP(J176, PTS!$A$2:$B$63, 2, FALSE)), "")</f>
        <v>60</v>
      </c>
      <c r="L176" s="9"/>
      <c r="M176" s="8"/>
      <c r="N176" s="9"/>
      <c r="O176" s="8"/>
      <c r="P176" s="9"/>
      <c r="Q176" s="8"/>
      <c r="R176" s="9">
        <f>SUM(G176,I176,K176,M176,O176,Q176)</f>
        <v>205</v>
      </c>
      <c r="S176" s="9"/>
      <c r="T176" s="9" cm="1">
        <f t="array" ref="T176">SUM(LARGE(CHOOSE({1,2,3,4,5,6}, G176, I176, K176, M176, O176, Q176), _xlfn.SEQUENCE(MIN(5, COUNTA(G176, I176, K176, M176, O176, Q176)))))</f>
        <v>205</v>
      </c>
      <c r="U176" s="9">
        <f>1+COUNTIFS(B:B,B176,R:R,"&gt;"&amp;R176)</f>
        <v>4</v>
      </c>
    </row>
    <row r="177" spans="1:21" s="17" customFormat="1" ht="20.100000000000001" customHeight="1" x14ac:dyDescent="0.3">
      <c r="A177" s="11" t="s">
        <v>79</v>
      </c>
      <c r="B177" s="11" t="s">
        <v>8</v>
      </c>
      <c r="C177" s="21" t="s">
        <v>71</v>
      </c>
      <c r="D177" s="11" t="str">
        <f>IF(OR(B177="Bant Girls", B177="Juv Girls"), "Bant/Juv Girls",
 IF(OR(B177="Jr Girls", B177="Sr Girls"), "Jr/Sr Girls", B177))</f>
        <v>Juv Boys</v>
      </c>
      <c r="E177" s="58">
        <v>9068</v>
      </c>
      <c r="F177" s="9" t="s">
        <v>495</v>
      </c>
      <c r="G177" s="8">
        <f>IFERROR(VALUE(VLOOKUP(F177, PTS!$A$2:$B$63, 2, FALSE)), "")</f>
        <v>0</v>
      </c>
      <c r="H177" s="9">
        <v>23</v>
      </c>
      <c r="I177" s="8">
        <f>IFERROR(VALUE(VLOOKUP(H177, PTS!$A$2:$B$63, 2, FALSE)), "")</f>
        <v>37</v>
      </c>
      <c r="J177" s="8">
        <v>10</v>
      </c>
      <c r="K177" s="8">
        <f>IFERROR(VALUE(VLOOKUP(J177, PTS!$A$2:$B$63, 2, FALSE)), "")</f>
        <v>55</v>
      </c>
      <c r="L177" s="9"/>
      <c r="M177" s="8"/>
      <c r="N177" s="9"/>
      <c r="O177" s="8"/>
      <c r="P177" s="9"/>
      <c r="Q177" s="8"/>
      <c r="R177" s="9">
        <f>SUM(G177,I177,K177,M177,O177,Q177)</f>
        <v>92</v>
      </c>
      <c r="S177" s="9"/>
      <c r="T177" s="9" cm="1">
        <f t="array" ref="T177">SUM(LARGE(CHOOSE({1,2,3,4,5,6}, G177, I177, K177, M177, O177, Q177), _xlfn.SEQUENCE(MIN(5, COUNTA(G177, I177, K177, M177, O177, Q177)))))</f>
        <v>92</v>
      </c>
      <c r="U177" s="9">
        <f>1+COUNTIFS(B:B,B177,R:R,"&gt;"&amp;R177)</f>
        <v>26</v>
      </c>
    </row>
    <row r="178" spans="1:21" ht="20.100000000000001" customHeight="1" x14ac:dyDescent="0.3">
      <c r="A178" s="20" t="s">
        <v>123</v>
      </c>
      <c r="B178" s="11" t="s">
        <v>8</v>
      </c>
      <c r="C178" s="12" t="s">
        <v>118</v>
      </c>
      <c r="D178" s="11" t="str">
        <f>IF(OR(B178="Bant Girls", B178="Juv Girls"), "Bant/Juv Girls",
 IF(OR(B178="Jr Girls", B178="Sr Girls"), "Jr/Sr Girls", B178))</f>
        <v>Juv Boys</v>
      </c>
      <c r="E178" s="58">
        <v>9065</v>
      </c>
      <c r="F178" s="45">
        <v>11</v>
      </c>
      <c r="G178" s="8">
        <f>IFERROR(VALUE(VLOOKUP(F178, PTS!$A$2:$B$63, 2, FALSE)), "")</f>
        <v>53</v>
      </c>
      <c r="H178" s="45">
        <v>30</v>
      </c>
      <c r="I178" s="8">
        <f>IFERROR(VALUE(VLOOKUP(H178, PTS!$A$2:$B$63, 2, FALSE)), "")</f>
        <v>30</v>
      </c>
      <c r="J178" s="9">
        <v>11</v>
      </c>
      <c r="K178" s="8">
        <f>IFERROR(VALUE(VLOOKUP(J178, PTS!$A$2:$B$63, 2, FALSE)), "")</f>
        <v>53</v>
      </c>
      <c r="L178" s="20"/>
      <c r="M178" s="20"/>
      <c r="N178" s="20"/>
      <c r="O178" s="20"/>
      <c r="P178" s="20"/>
      <c r="Q178" s="20"/>
      <c r="R178" s="9">
        <f>SUM(G178,I178,K178,M178,O178,Q178)</f>
        <v>136</v>
      </c>
      <c r="S178" s="9"/>
      <c r="T178" s="9" cm="1">
        <f t="array" ref="T178">SUM(LARGE(CHOOSE({1,2,3,4,5,6}, G178, I178, K178, M178, O178, Q178), _xlfn.SEQUENCE(MIN(5, COUNTA(G178, I178, K178, M178, O178, Q178)))))</f>
        <v>136</v>
      </c>
      <c r="U178" s="9">
        <f>1+COUNTIFS(B:B,B178,R:R,"&gt;"&amp;R178)</f>
        <v>15</v>
      </c>
    </row>
    <row r="179" spans="1:21" ht="20.100000000000001" customHeight="1" x14ac:dyDescent="0.3">
      <c r="A179" s="11" t="s">
        <v>312</v>
      </c>
      <c r="B179" s="11" t="s">
        <v>8</v>
      </c>
      <c r="C179" s="12" t="s">
        <v>310</v>
      </c>
      <c r="D179" s="11" t="str">
        <f>IF(OR(B179="Bant Girls", B179="Juv Girls"), "Bant/Juv Girls",
 IF(OR(B179="Jr Girls", B179="Sr Girls"), "Jr/Sr Girls", B179))</f>
        <v>Juv Boys</v>
      </c>
      <c r="E179" s="58">
        <v>9030</v>
      </c>
      <c r="F179" s="9" t="s">
        <v>495</v>
      </c>
      <c r="G179" s="8">
        <f>IFERROR(VALUE(VLOOKUP(F179, PTS!$A$2:$B$63, 2, FALSE)), "")</f>
        <v>0</v>
      </c>
      <c r="H179" s="9">
        <v>21</v>
      </c>
      <c r="I179" s="8">
        <f>IFERROR(VALUE(VLOOKUP(H179, PTS!$A$2:$B$63, 2, FALSE)), "")</f>
        <v>39</v>
      </c>
      <c r="J179" s="8">
        <v>12</v>
      </c>
      <c r="K179" s="8">
        <f>IFERROR(VALUE(VLOOKUP(J179, PTS!$A$2:$B$63, 2, FALSE)), "")</f>
        <v>51</v>
      </c>
      <c r="L179" s="9"/>
      <c r="M179" s="8"/>
      <c r="N179" s="9"/>
      <c r="O179" s="8"/>
      <c r="P179" s="9"/>
      <c r="Q179" s="8"/>
      <c r="R179" s="9">
        <f>SUM(G179,I179,K179,M179,O179,Q179)</f>
        <v>90</v>
      </c>
      <c r="S179" s="9"/>
      <c r="T179" s="9" cm="1">
        <f t="array" ref="T179">SUM(LARGE(CHOOSE({1,2,3,4,5,6}, G179, I179, K179, M179, O179, Q179), _xlfn.SEQUENCE(MIN(5, COUNTA(G179, I179, K179, M179, O179, Q179)))))</f>
        <v>90</v>
      </c>
      <c r="U179" s="9">
        <f>1+COUNTIFS(B:B,B179,R:R,"&gt;"&amp;R179)</f>
        <v>27</v>
      </c>
    </row>
    <row r="180" spans="1:21" ht="20.100000000000001" customHeight="1" x14ac:dyDescent="0.3">
      <c r="A180" s="20" t="s">
        <v>177</v>
      </c>
      <c r="B180" s="11" t="s">
        <v>8</v>
      </c>
      <c r="C180" s="12" t="s">
        <v>168</v>
      </c>
      <c r="D180" s="11" t="str">
        <f>IF(OR(B180="Bant Girls", B180="Juv Girls"), "Bant/Juv Girls",
 IF(OR(B180="Jr Girls", B180="Sr Girls"), "Jr/Sr Girls", B180))</f>
        <v>Juv Boys</v>
      </c>
      <c r="E180" s="58">
        <v>9060</v>
      </c>
      <c r="F180" s="9">
        <v>14</v>
      </c>
      <c r="G180" s="8">
        <f>IFERROR(VALUE(VLOOKUP(F180, PTS!$A$2:$B$63, 2, FALSE)), "")</f>
        <v>47</v>
      </c>
      <c r="H180" s="9">
        <v>8</v>
      </c>
      <c r="I180" s="8">
        <f>IFERROR(VALUE(VLOOKUP(H180, PTS!$A$2:$B$63, 2, FALSE)), "")</f>
        <v>65</v>
      </c>
      <c r="J180" s="9">
        <v>13</v>
      </c>
      <c r="K180" s="8">
        <f>IFERROR(VALUE(VLOOKUP(J180, PTS!$A$2:$B$63, 2, FALSE)), "")</f>
        <v>49</v>
      </c>
      <c r="L180" s="9"/>
      <c r="M180" s="8"/>
      <c r="N180" s="9"/>
      <c r="O180" s="8"/>
      <c r="P180" s="9"/>
      <c r="Q180" s="8"/>
      <c r="R180" s="9">
        <f>SUM(G180,I180,K180,M180,O180,Q180)</f>
        <v>161</v>
      </c>
      <c r="S180" s="9"/>
      <c r="T180" s="9" cm="1">
        <f t="array" ref="T180">SUM(LARGE(CHOOSE({1,2,3,4,5,6}, G180, I180, K180, M180, O180, Q180), _xlfn.SEQUENCE(MIN(5, COUNTA(G180, I180, K180, M180, O180, Q180)))))</f>
        <v>161</v>
      </c>
      <c r="U180" s="9">
        <f>1+COUNTIFS(B:B,B180,R:R,"&gt;"&amp;R180)</f>
        <v>8</v>
      </c>
    </row>
    <row r="181" spans="1:21" ht="20.100000000000001" customHeight="1" x14ac:dyDescent="0.3">
      <c r="A181" s="20" t="s">
        <v>85</v>
      </c>
      <c r="B181" s="11" t="s">
        <v>8</v>
      </c>
      <c r="C181" s="21" t="s">
        <v>71</v>
      </c>
      <c r="D181" s="11" t="str">
        <f>IF(OR(B181="Bant Girls", B181="Juv Girls"), "Bant/Juv Girls",
 IF(OR(B181="Jr Girls", B181="Sr Girls"), "Jr/Sr Girls", B181))</f>
        <v>Juv Boys</v>
      </c>
      <c r="E181" s="58">
        <v>9075</v>
      </c>
      <c r="F181" s="9">
        <v>15</v>
      </c>
      <c r="G181" s="8">
        <f>IFERROR(VALUE(VLOOKUP(F181, PTS!$A$2:$B$63, 2, FALSE)), "")</f>
        <v>45</v>
      </c>
      <c r="H181" s="9">
        <v>26</v>
      </c>
      <c r="I181" s="8">
        <f>IFERROR(VALUE(VLOOKUP(H181, PTS!$A$2:$B$63, 2, FALSE)), "")</f>
        <v>34</v>
      </c>
      <c r="J181" s="8">
        <v>14</v>
      </c>
      <c r="K181" s="8">
        <f>IFERROR(VALUE(VLOOKUP(J181, PTS!$A$2:$B$63, 2, FALSE)), "")</f>
        <v>47</v>
      </c>
      <c r="L181" s="9"/>
      <c r="M181" s="8"/>
      <c r="N181" s="9"/>
      <c r="O181" s="8"/>
      <c r="P181" s="9"/>
      <c r="Q181" s="8"/>
      <c r="R181" s="9">
        <f>SUM(G181,I181,K181,M181,O181,Q181)</f>
        <v>126</v>
      </c>
      <c r="S181" s="9"/>
      <c r="T181" s="9" cm="1">
        <f t="array" ref="T181">SUM(LARGE(CHOOSE({1,2,3,4,5,6}, G181, I181, K181, M181, O181, Q181), _xlfn.SEQUENCE(MIN(5, COUNTA(G181, I181, K181, M181, O181, Q181)))))</f>
        <v>126</v>
      </c>
      <c r="U181" s="9">
        <f>1+COUNTIFS(B:B,B181,R:R,"&gt;"&amp;R181)</f>
        <v>16</v>
      </c>
    </row>
    <row r="182" spans="1:21" ht="20.100000000000001" customHeight="1" x14ac:dyDescent="0.3">
      <c r="A182" s="11" t="s">
        <v>369</v>
      </c>
      <c r="B182" s="11" t="s">
        <v>8</v>
      </c>
      <c r="C182" s="21" t="s">
        <v>358</v>
      </c>
      <c r="D182" s="11" t="str">
        <f>IF(OR(B182="Bant Girls", B182="Juv Girls"), "Bant/Juv Girls",
 IF(OR(B182="Jr Girls", B182="Sr Girls"), "Jr/Sr Girls", B182))</f>
        <v>Juv Boys</v>
      </c>
      <c r="E182" s="58">
        <v>9047</v>
      </c>
      <c r="F182" s="45">
        <v>18</v>
      </c>
      <c r="G182" s="8">
        <f>IFERROR(VALUE(VLOOKUP(F182, PTS!$A$2:$B$63, 2, FALSE)), "")</f>
        <v>42</v>
      </c>
      <c r="H182" s="45">
        <v>3</v>
      </c>
      <c r="I182" s="8">
        <f>IFERROR(VALUE(VLOOKUP(H182, PTS!$A$2:$B$63, 2, FALSE)), "")</f>
        <v>90</v>
      </c>
      <c r="J182" s="9">
        <v>15</v>
      </c>
      <c r="K182" s="8">
        <f>IFERROR(VALUE(VLOOKUP(J182, PTS!$A$2:$B$63, 2, FALSE)), "")</f>
        <v>45</v>
      </c>
      <c r="L182" s="20"/>
      <c r="M182" s="20"/>
      <c r="N182" s="20"/>
      <c r="O182" s="20"/>
      <c r="P182" s="20"/>
      <c r="Q182" s="20"/>
      <c r="R182" s="9">
        <f>SUM(G182,I182,K182,M182,O182,Q182)</f>
        <v>177</v>
      </c>
      <c r="S182" s="9"/>
      <c r="T182" s="9" cm="1">
        <f t="array" ref="T182">SUM(LARGE(CHOOSE({1,2,3,4,5,6}, G182, I182, K182, M182, O182, Q182), _xlfn.SEQUENCE(MIN(5, COUNTA(G182, I182, K182, M182, O182, Q182)))))</f>
        <v>177</v>
      </c>
      <c r="U182" s="9">
        <f>1+COUNTIFS(B:B,B182,R:R,"&gt;"&amp;R182)</f>
        <v>6</v>
      </c>
    </row>
    <row r="183" spans="1:21" ht="20.100000000000001" customHeight="1" x14ac:dyDescent="0.3">
      <c r="A183" s="11" t="s">
        <v>436</v>
      </c>
      <c r="B183" s="11" t="s">
        <v>8</v>
      </c>
      <c r="C183" s="12" t="s">
        <v>248</v>
      </c>
      <c r="D183" s="11" t="str">
        <f>IF(OR(B183="Bant Girls", B183="Juv Girls"), "Bant/Juv Girls",
 IF(OR(B183="Jr Girls", B183="Sr Girls"), "Jr/Sr Girls", B183))</f>
        <v>Juv Boys</v>
      </c>
      <c r="E183" s="58">
        <v>982</v>
      </c>
      <c r="F183" s="8">
        <v>12</v>
      </c>
      <c r="G183" s="8">
        <f>IFERROR(VALUE(VLOOKUP(F183, PTS!$A$2:$B$63, 2, FALSE)), "")</f>
        <v>51</v>
      </c>
      <c r="H183" s="8">
        <v>14</v>
      </c>
      <c r="I183" s="8">
        <f>IFERROR(VALUE(VLOOKUP(H183, PTS!$A$2:$B$63, 2, FALSE)), "")</f>
        <v>47</v>
      </c>
      <c r="J183" s="8">
        <v>16</v>
      </c>
      <c r="K183" s="8">
        <f>IFERROR(VALUE(VLOOKUP(J183, PTS!$A$2:$B$63, 2, FALSE)), "")</f>
        <v>44</v>
      </c>
      <c r="L183" s="8"/>
      <c r="M183" s="8"/>
      <c r="N183" s="8"/>
      <c r="O183" s="8"/>
      <c r="P183" s="8"/>
      <c r="Q183" s="8"/>
      <c r="R183" s="9">
        <f>SUM(G183,I183,K183,M183,O183,Q183)</f>
        <v>142</v>
      </c>
      <c r="S183" s="9"/>
      <c r="T183" s="9" cm="1">
        <f t="array" ref="T183">SUM(LARGE(CHOOSE({1,2,3,4,5,6}, G183, I183, K183, M183, O183, Q183), _xlfn.SEQUENCE(MIN(5, COUNTA(G183, I183, K183, M183, O183, Q183)))))</f>
        <v>142</v>
      </c>
      <c r="U183" s="9">
        <f>1+COUNTIFS(B:B,B183,R:R,"&gt;"&amp;R183)</f>
        <v>13</v>
      </c>
    </row>
    <row r="184" spans="1:21" ht="20.100000000000001" customHeight="1" x14ac:dyDescent="0.3">
      <c r="A184" s="11" t="s">
        <v>434</v>
      </c>
      <c r="B184" s="11" t="s">
        <v>8</v>
      </c>
      <c r="C184" s="12" t="s">
        <v>248</v>
      </c>
      <c r="D184" s="11" t="str">
        <f>IF(OR(B184="Bant Girls", B184="Juv Girls"), "Bant/Juv Girls",
 IF(OR(B184="Jr Girls", B184="Sr Girls"), "Jr/Sr Girls", B184))</f>
        <v>Juv Boys</v>
      </c>
      <c r="E184" s="58">
        <v>952</v>
      </c>
      <c r="F184" s="9" t="s">
        <v>495</v>
      </c>
      <c r="G184" s="8">
        <f>IFERROR(VALUE(VLOOKUP(F184, PTS!$A$2:$B$63, 2, FALSE)), "")</f>
        <v>0</v>
      </c>
      <c r="H184" s="8">
        <v>12</v>
      </c>
      <c r="I184" s="8">
        <f>IFERROR(VALUE(VLOOKUP(H184, PTS!$A$2:$B$63, 2, FALSE)), "")</f>
        <v>51</v>
      </c>
      <c r="J184" s="9">
        <v>17</v>
      </c>
      <c r="K184" s="8">
        <f>IFERROR(VALUE(VLOOKUP(J184, PTS!$A$2:$B$63, 2, FALSE)), "")</f>
        <v>43</v>
      </c>
      <c r="L184" s="8"/>
      <c r="M184" s="8"/>
      <c r="N184" s="8"/>
      <c r="O184" s="8"/>
      <c r="P184" s="8"/>
      <c r="Q184" s="8"/>
      <c r="R184" s="9">
        <f>SUM(G184,I184,K184,M184,O184,Q184)</f>
        <v>94</v>
      </c>
      <c r="S184" s="9"/>
      <c r="T184" s="9" cm="1">
        <f t="array" ref="T184">SUM(LARGE(CHOOSE({1,2,3,4,5,6}, G184, I184, K184, M184, O184, Q184), _xlfn.SEQUENCE(MIN(5, COUNTA(G184, I184, K184, M184, O184, Q184)))))</f>
        <v>94</v>
      </c>
      <c r="U184" s="9">
        <f>1+COUNTIFS(B:B,B184,R:R,"&gt;"&amp;R184)</f>
        <v>25</v>
      </c>
    </row>
    <row r="185" spans="1:21" ht="20.100000000000001" customHeight="1" x14ac:dyDescent="0.3">
      <c r="A185" s="20" t="s">
        <v>86</v>
      </c>
      <c r="B185" s="11" t="s">
        <v>8</v>
      </c>
      <c r="C185" s="21" t="s">
        <v>71</v>
      </c>
      <c r="D185" s="11" t="str">
        <f>IF(OR(B185="Bant Girls", B185="Juv Girls"), "Bant/Juv Girls",
 IF(OR(B185="Jr Girls", B185="Sr Girls"), "Jr/Sr Girls", B185))</f>
        <v>Juv Boys</v>
      </c>
      <c r="E185" s="58">
        <v>9076</v>
      </c>
      <c r="F185" s="15" t="s">
        <v>495</v>
      </c>
      <c r="G185" s="8">
        <f>IFERROR(VALUE(VLOOKUP(F185, PTS!$A$2:$B$63, 2, FALSE)), "")</f>
        <v>0</v>
      </c>
      <c r="H185" s="45" t="s">
        <v>495</v>
      </c>
      <c r="I185" s="8">
        <f>IFERROR(VALUE(VLOOKUP(H185, PTS!$A$2:$B$63, 2, FALSE)), "")</f>
        <v>0</v>
      </c>
      <c r="J185" s="8">
        <v>18</v>
      </c>
      <c r="K185" s="8">
        <f>IFERROR(VALUE(VLOOKUP(J185, PTS!$A$2:$B$63, 2, FALSE)), "")</f>
        <v>42</v>
      </c>
      <c r="L185" s="14"/>
      <c r="M185" s="8"/>
      <c r="N185" s="14"/>
      <c r="O185" s="8"/>
      <c r="P185" s="15"/>
      <c r="Q185" s="8"/>
      <c r="R185" s="9">
        <f>SUM(G185,I185,K185,M185,O185,Q185)</f>
        <v>42</v>
      </c>
      <c r="S185" s="9"/>
      <c r="T185" s="9" cm="1">
        <f t="array" ref="T185">SUM(LARGE(CHOOSE({1,2,3,4,5,6}, G185, I185, K185, M185, O185, Q185), _xlfn.SEQUENCE(MIN(5, COUNTA(G185, I185, K185, M185, O185, Q185)))))</f>
        <v>42</v>
      </c>
      <c r="U185" s="9">
        <f>1+COUNTIFS(B:B,B185,R:R,"&gt;"&amp;R185)</f>
        <v>48</v>
      </c>
    </row>
    <row r="186" spans="1:21" ht="20.100000000000001" customHeight="1" x14ac:dyDescent="0.3">
      <c r="A186" s="20" t="s">
        <v>435</v>
      </c>
      <c r="B186" s="11" t="s">
        <v>8</v>
      </c>
      <c r="C186" s="12" t="s">
        <v>248</v>
      </c>
      <c r="D186" s="11" t="str">
        <f>IF(OR(B186="Bant Girls", B186="Juv Girls"), "Bant/Juv Girls",
 IF(OR(B186="Jr Girls", B186="Sr Girls"), "Jr/Sr Girls", B186))</f>
        <v>Juv Boys</v>
      </c>
      <c r="E186" s="58">
        <v>976</v>
      </c>
      <c r="F186" s="8">
        <v>17</v>
      </c>
      <c r="G186" s="8">
        <f>IFERROR(VALUE(VLOOKUP(F186, PTS!$A$2:$B$63, 2, FALSE)), "")</f>
        <v>43</v>
      </c>
      <c r="H186" s="8">
        <v>11</v>
      </c>
      <c r="I186" s="8">
        <f>IFERROR(VALUE(VLOOKUP(H186, PTS!$A$2:$B$63, 2, FALSE)), "")</f>
        <v>53</v>
      </c>
      <c r="J186" s="9">
        <v>19</v>
      </c>
      <c r="K186" s="8">
        <f>IFERROR(VALUE(VLOOKUP(J186, PTS!$A$2:$B$63, 2, FALSE)), "")</f>
        <v>41</v>
      </c>
      <c r="L186" s="8"/>
      <c r="M186" s="8"/>
      <c r="N186" s="8"/>
      <c r="O186" s="8"/>
      <c r="P186" s="8"/>
      <c r="Q186" s="8"/>
      <c r="R186" s="9">
        <f>SUM(G186,I186,K186,M186,O186,Q186)</f>
        <v>137</v>
      </c>
      <c r="S186" s="9"/>
      <c r="T186" s="9" cm="1">
        <f t="array" ref="T186">SUM(LARGE(CHOOSE({1,2,3,4,5,6}, G186, I186, K186, M186, O186, Q186), _xlfn.SEQUENCE(MIN(5, COUNTA(G186, I186, K186, M186, O186, Q186)))))</f>
        <v>137</v>
      </c>
      <c r="U186" s="9">
        <f>1+COUNTIFS(B:B,B186,R:R,"&gt;"&amp;R186)</f>
        <v>14</v>
      </c>
    </row>
    <row r="187" spans="1:21" ht="20.100000000000001" customHeight="1" x14ac:dyDescent="0.3">
      <c r="A187" s="20" t="s">
        <v>178</v>
      </c>
      <c r="B187" s="11" t="s">
        <v>8</v>
      </c>
      <c r="C187" s="12" t="s">
        <v>168</v>
      </c>
      <c r="D187" s="11" t="str">
        <f>IF(OR(B187="Bant Girls", B187="Juv Girls"), "Bant/Juv Girls",
 IF(OR(B187="Jr Girls", B187="Sr Girls"), "Jr/Sr Girls", B187))</f>
        <v>Juv Boys</v>
      </c>
      <c r="E187" s="58">
        <v>9061</v>
      </c>
      <c r="F187" s="9">
        <v>13</v>
      </c>
      <c r="G187" s="8">
        <f>IFERROR(VALUE(VLOOKUP(F187, PTS!$A$2:$B$63, 2, FALSE)), "")</f>
        <v>49</v>
      </c>
      <c r="H187" s="9">
        <v>34</v>
      </c>
      <c r="I187" s="8">
        <f>IFERROR(VALUE(VLOOKUP(H187, PTS!$A$2:$B$63, 2, FALSE)), "")</f>
        <v>26</v>
      </c>
      <c r="J187" s="8">
        <v>20</v>
      </c>
      <c r="K187" s="8">
        <f>IFERROR(VALUE(VLOOKUP(J187, PTS!$A$2:$B$63, 2, FALSE)), "")</f>
        <v>40</v>
      </c>
      <c r="L187" s="9"/>
      <c r="M187" s="8"/>
      <c r="N187" s="9"/>
      <c r="O187" s="8"/>
      <c r="P187" s="9"/>
      <c r="Q187" s="8"/>
      <c r="R187" s="9">
        <f>SUM(G187,I187,K187,M187,O187,Q187)</f>
        <v>115</v>
      </c>
      <c r="S187" s="9"/>
      <c r="T187" s="9" cm="1">
        <f t="array" ref="T187">SUM(LARGE(CHOOSE({1,2,3,4,5,6}, G187, I187, K187, M187, O187, Q187), _xlfn.SEQUENCE(MIN(5, COUNTA(G187, I187, K187, M187, O187, Q187)))))</f>
        <v>115</v>
      </c>
      <c r="U187" s="9">
        <f>1+COUNTIFS(B:B,B187,R:R,"&gt;"&amp;R187)</f>
        <v>19</v>
      </c>
    </row>
    <row r="188" spans="1:21" ht="20.100000000000001" customHeight="1" x14ac:dyDescent="0.3">
      <c r="A188" s="20" t="s">
        <v>367</v>
      </c>
      <c r="B188" s="11" t="s">
        <v>8</v>
      </c>
      <c r="C188" s="21" t="s">
        <v>358</v>
      </c>
      <c r="D188" s="11" t="str">
        <f>IF(OR(B188="Bant Girls", B188="Juv Girls"), "Bant/Juv Girls",
 IF(OR(B188="Jr Girls", B188="Sr Girls"), "Jr/Sr Girls", B188))</f>
        <v>Juv Boys</v>
      </c>
      <c r="E188" s="58">
        <v>9045</v>
      </c>
      <c r="F188" s="9" t="s">
        <v>495</v>
      </c>
      <c r="G188" s="8">
        <f>IFERROR(VALUE(VLOOKUP(F188, PTS!$A$2:$B$63, 2, FALSE)), "")</f>
        <v>0</v>
      </c>
      <c r="H188" s="45">
        <v>32</v>
      </c>
      <c r="I188" s="8">
        <f>IFERROR(VALUE(VLOOKUP(H188, PTS!$A$2:$B$63, 2, FALSE)), "")</f>
        <v>28</v>
      </c>
      <c r="J188" s="9">
        <v>21</v>
      </c>
      <c r="K188" s="8">
        <f>IFERROR(VALUE(VLOOKUP(J188, PTS!$A$2:$B$63, 2, FALSE)), "")</f>
        <v>39</v>
      </c>
      <c r="L188" s="20"/>
      <c r="M188" s="20"/>
      <c r="N188" s="20"/>
      <c r="O188" s="20"/>
      <c r="P188" s="20"/>
      <c r="Q188" s="20"/>
      <c r="R188" s="9">
        <f>SUM(G188,I188,K188,M188,O188,Q188)</f>
        <v>67</v>
      </c>
      <c r="S188" s="9"/>
      <c r="T188" s="9" cm="1">
        <f t="array" ref="T188">SUM(LARGE(CHOOSE({1,2,3,4,5,6}, G188, I188, K188, M188, O188, Q188), _xlfn.SEQUENCE(MIN(5, COUNTA(G188, I188, K188, M188, O188, Q188)))))</f>
        <v>67</v>
      </c>
      <c r="U188" s="9">
        <f>1+COUNTIFS(B:B,B188,R:R,"&gt;"&amp;R188)</f>
        <v>37</v>
      </c>
    </row>
    <row r="189" spans="1:21" ht="20.100000000000001" customHeight="1" x14ac:dyDescent="0.3">
      <c r="A189" s="11" t="s">
        <v>439</v>
      </c>
      <c r="B189" s="11" t="s">
        <v>8</v>
      </c>
      <c r="C189" s="12" t="s">
        <v>248</v>
      </c>
      <c r="D189" s="11" t="str">
        <f>IF(OR(B189="Bant Girls", B189="Juv Girls"), "Bant/Juv Girls",
 IF(OR(B189="Jr Girls", B189="Sr Girls"), "Jr/Sr Girls", B189))</f>
        <v>Juv Boys</v>
      </c>
      <c r="E189" s="58">
        <v>9003</v>
      </c>
      <c r="F189" s="8">
        <v>31</v>
      </c>
      <c r="G189" s="8">
        <f>IFERROR(VALUE(VLOOKUP(F189, PTS!$A$2:$B$63, 2, FALSE)), "")</f>
        <v>29</v>
      </c>
      <c r="H189" s="8">
        <v>22</v>
      </c>
      <c r="I189" s="8">
        <f>IFERROR(VALUE(VLOOKUP(H189, PTS!$A$2:$B$63, 2, FALSE)), "")</f>
        <v>38</v>
      </c>
      <c r="J189" s="8">
        <v>22</v>
      </c>
      <c r="K189" s="8">
        <f>IFERROR(VALUE(VLOOKUP(J189, PTS!$A$2:$B$63, 2, FALSE)), "")</f>
        <v>38</v>
      </c>
      <c r="L189" s="8"/>
      <c r="M189" s="8"/>
      <c r="N189" s="8"/>
      <c r="O189" s="8"/>
      <c r="P189" s="8"/>
      <c r="Q189" s="8"/>
      <c r="R189" s="9">
        <f>SUM(G189,I189,K189,M189,O189,Q189)</f>
        <v>105</v>
      </c>
      <c r="S189" s="9"/>
      <c r="T189" s="9" cm="1">
        <f t="array" ref="T189">SUM(LARGE(CHOOSE({1,2,3,4,5,6}, G189, I189, K189, M189, O189, Q189), _xlfn.SEQUENCE(MIN(5, COUNTA(G189, I189, K189, M189, O189, Q189)))))</f>
        <v>105</v>
      </c>
      <c r="U189" s="9">
        <f>1+COUNTIFS(B:B,B189,R:R,"&gt;"&amp;R189)</f>
        <v>20</v>
      </c>
    </row>
    <row r="190" spans="1:21" ht="20.100000000000001" customHeight="1" x14ac:dyDescent="0.3">
      <c r="A190" s="20" t="s">
        <v>162</v>
      </c>
      <c r="B190" s="11" t="s">
        <v>8</v>
      </c>
      <c r="C190" s="12" t="s">
        <v>160</v>
      </c>
      <c r="D190" s="11" t="str">
        <f>IF(OR(B190="Bant Girls", B190="Juv Girls"), "Bant/Juv Girls",
 IF(OR(B190="Jr Girls", B190="Sr Girls"), "Jr/Sr Girls", B190))</f>
        <v>Juv Boys</v>
      </c>
      <c r="E190" s="58">
        <v>9062</v>
      </c>
      <c r="F190" s="8">
        <v>27</v>
      </c>
      <c r="G190" s="8">
        <f>IFERROR(VALUE(VLOOKUP(F190, PTS!$A$2:$B$63, 2, FALSE)), "")</f>
        <v>33</v>
      </c>
      <c r="H190" s="8">
        <v>28</v>
      </c>
      <c r="I190" s="8">
        <f>IFERROR(VALUE(VLOOKUP(H190, PTS!$A$2:$B$63, 2, FALSE)), "")</f>
        <v>32</v>
      </c>
      <c r="J190" s="9">
        <v>23</v>
      </c>
      <c r="K190" s="8">
        <f>IFERROR(VALUE(VLOOKUP(J190, PTS!$A$2:$B$63, 2, FALSE)), "")</f>
        <v>37</v>
      </c>
      <c r="L190" s="8"/>
      <c r="M190" s="8"/>
      <c r="N190" s="8"/>
      <c r="O190" s="8"/>
      <c r="P190" s="8"/>
      <c r="Q190" s="8"/>
      <c r="R190" s="9">
        <f>SUM(G190,I190,K190,M190,O190,Q190)</f>
        <v>102</v>
      </c>
      <c r="S190" s="9"/>
      <c r="T190" s="9" cm="1">
        <f t="array" ref="T190">SUM(LARGE(CHOOSE({1,2,3,4,5,6}, G190, I190, K190, M190, O190, Q190), _xlfn.SEQUENCE(MIN(5, COUNTA(G190, I190, K190, M190, O190, Q190)))))</f>
        <v>102</v>
      </c>
      <c r="U190" s="9">
        <f>1+COUNTIFS(B:B,B190,R:R,"&gt;"&amp;R190)</f>
        <v>22</v>
      </c>
    </row>
    <row r="191" spans="1:21" ht="20.100000000000001" customHeight="1" x14ac:dyDescent="0.3">
      <c r="A191" s="20" t="s">
        <v>292</v>
      </c>
      <c r="B191" s="11" t="s">
        <v>8</v>
      </c>
      <c r="C191" s="12" t="s">
        <v>290</v>
      </c>
      <c r="D191" s="11" t="str">
        <f>IF(OR(B191="Bant Girls", B191="Juv Girls"), "Bant/Juv Girls",
 IF(OR(B191="Jr Girls", B191="Sr Girls"), "Jr/Sr Girls", B191))</f>
        <v>Juv Boys</v>
      </c>
      <c r="E191" s="58">
        <v>9024</v>
      </c>
      <c r="F191" s="9" t="s">
        <v>495</v>
      </c>
      <c r="G191" s="8">
        <f>IFERROR(VALUE(VLOOKUP(F191, PTS!$A$2:$B$63, 2, FALSE)), "")</f>
        <v>0</v>
      </c>
      <c r="H191" s="9">
        <v>39</v>
      </c>
      <c r="I191" s="8">
        <f>IFERROR(VALUE(VLOOKUP(H191, PTS!$A$2:$B$63, 2, FALSE)), "")</f>
        <v>21</v>
      </c>
      <c r="J191" s="8">
        <v>24</v>
      </c>
      <c r="K191" s="8">
        <f>IFERROR(VALUE(VLOOKUP(J191, PTS!$A$2:$B$63, 2, FALSE)), "")</f>
        <v>36</v>
      </c>
      <c r="L191" s="9"/>
      <c r="M191" s="8"/>
      <c r="N191" s="9"/>
      <c r="O191" s="8"/>
      <c r="P191" s="9"/>
      <c r="Q191" s="8"/>
      <c r="R191" s="9">
        <f>SUM(G191,I191,K191,M191,O191,Q191)</f>
        <v>57</v>
      </c>
      <c r="S191" s="9"/>
      <c r="T191" s="9" cm="1">
        <f t="array" ref="T191">SUM(LARGE(CHOOSE({1,2,3,4,5,6}, G191, I191, K191, M191, O191, Q191), _xlfn.SEQUENCE(MIN(5, COUNTA(G191, I191, K191, M191, O191, Q191)))))</f>
        <v>57</v>
      </c>
      <c r="U191" s="9">
        <f>1+COUNTIFS(B:B,B191,R:R,"&gt;"&amp;R191)</f>
        <v>43</v>
      </c>
    </row>
    <row r="192" spans="1:21" ht="20.100000000000001" customHeight="1" x14ac:dyDescent="0.3">
      <c r="A192" s="11" t="s">
        <v>82</v>
      </c>
      <c r="B192" s="11" t="s">
        <v>8</v>
      </c>
      <c r="C192" s="21" t="s">
        <v>71</v>
      </c>
      <c r="D192" s="11" t="str">
        <f>IF(OR(B192="Bant Girls", B192="Juv Girls"), "Bant/Juv Girls",
 IF(OR(B192="Jr Girls", B192="Sr Girls"), "Jr/Sr Girls", B192))</f>
        <v>Juv Boys</v>
      </c>
      <c r="E192" s="58">
        <v>9072</v>
      </c>
      <c r="F192" s="8">
        <v>22</v>
      </c>
      <c r="G192" s="8">
        <f>IFERROR(VALUE(VLOOKUP(F192, PTS!$A$2:$B$63, 2, FALSE)), "")</f>
        <v>38</v>
      </c>
      <c r="H192" s="9">
        <v>6</v>
      </c>
      <c r="I192" s="8">
        <f>IFERROR(VALUE(VLOOKUP(H192, PTS!$A$2:$B$63, 2, FALSE)), "")</f>
        <v>75</v>
      </c>
      <c r="J192" s="9">
        <v>25</v>
      </c>
      <c r="K192" s="8">
        <f>IFERROR(VALUE(VLOOKUP(J192, PTS!$A$2:$B$63, 2, FALSE)), "")</f>
        <v>35</v>
      </c>
      <c r="L192" s="9"/>
      <c r="M192" s="8"/>
      <c r="N192" s="9"/>
      <c r="O192" s="8"/>
      <c r="P192" s="8"/>
      <c r="Q192" s="8"/>
      <c r="R192" s="9">
        <f>SUM(G192,I192,K192,M192,O192,Q192)</f>
        <v>148</v>
      </c>
      <c r="S192" s="9"/>
      <c r="T192" s="9" cm="1">
        <f t="array" ref="T192">SUM(LARGE(CHOOSE({1,2,3,4,5,6}, G192, I192, K192, M192, O192, Q192), _xlfn.SEQUENCE(MIN(5, COUNTA(G192, I192, K192, M192, O192, Q192)))))</f>
        <v>148</v>
      </c>
      <c r="U192" s="9">
        <f>1+COUNTIFS(B:B,B192,R:R,"&gt;"&amp;R192)</f>
        <v>12</v>
      </c>
    </row>
    <row r="193" spans="1:21" ht="20.100000000000001" customHeight="1" x14ac:dyDescent="0.3">
      <c r="A193" s="11" t="s">
        <v>80</v>
      </c>
      <c r="B193" s="11" t="s">
        <v>8</v>
      </c>
      <c r="C193" s="21" t="s">
        <v>71</v>
      </c>
      <c r="D193" s="11" t="str">
        <f>IF(OR(B193="Bant Girls", B193="Juv Girls"), "Bant/Juv Girls",
 IF(OR(B193="Jr Girls", B193="Sr Girls"), "Jr/Sr Girls", B193))</f>
        <v>Juv Boys</v>
      </c>
      <c r="E193" s="58">
        <v>9069</v>
      </c>
      <c r="F193" s="9">
        <v>21</v>
      </c>
      <c r="G193" s="8">
        <f>IFERROR(VALUE(VLOOKUP(F193, PTS!$A$2:$B$63, 2, FALSE)), "")</f>
        <v>39</v>
      </c>
      <c r="H193" s="9">
        <v>13</v>
      </c>
      <c r="I193" s="8">
        <f>IFERROR(VALUE(VLOOKUP(H193, PTS!$A$2:$B$63, 2, FALSE)), "")</f>
        <v>49</v>
      </c>
      <c r="J193" s="8">
        <v>26</v>
      </c>
      <c r="K193" s="8">
        <f>IFERROR(VALUE(VLOOKUP(J193, PTS!$A$2:$B$63, 2, FALSE)), "")</f>
        <v>34</v>
      </c>
      <c r="L193" s="9"/>
      <c r="M193" s="8"/>
      <c r="N193" s="9"/>
      <c r="O193" s="8"/>
      <c r="P193" s="9"/>
      <c r="Q193" s="8"/>
      <c r="R193" s="9">
        <f>SUM(G193,I193,K193,M193,O193,Q193)</f>
        <v>122</v>
      </c>
      <c r="S193" s="9"/>
      <c r="T193" s="9" cm="1">
        <f t="array" ref="T193">SUM(LARGE(CHOOSE({1,2,3,4,5,6}, G193, I193, K193, M193, O193, Q193), _xlfn.SEQUENCE(MIN(5, COUNTA(G193, I193, K193, M193, O193, Q193)))))</f>
        <v>122</v>
      </c>
      <c r="U193" s="9">
        <f>1+COUNTIFS(B:B,B193,R:R,"&gt;"&amp;R193)</f>
        <v>17</v>
      </c>
    </row>
    <row r="194" spans="1:21" ht="20.100000000000001" customHeight="1" x14ac:dyDescent="0.3">
      <c r="A194" s="20" t="s">
        <v>176</v>
      </c>
      <c r="B194" s="11" t="s">
        <v>8</v>
      </c>
      <c r="C194" s="12" t="s">
        <v>168</v>
      </c>
      <c r="D194" s="11" t="str">
        <f>IF(OR(B194="Bant Girls", B194="Juv Girls"), "Bant/Juv Girls",
 IF(OR(B194="Jr Girls", B194="Sr Girls"), "Jr/Sr Girls", B194))</f>
        <v>Juv Boys</v>
      </c>
      <c r="E194" s="58">
        <v>9059</v>
      </c>
      <c r="F194" s="9">
        <v>16</v>
      </c>
      <c r="G194" s="8">
        <f>IFERROR(VALUE(VLOOKUP(F194, PTS!$A$2:$B$63, 2, FALSE)), "")</f>
        <v>44</v>
      </c>
      <c r="H194" s="9">
        <v>19</v>
      </c>
      <c r="I194" s="8">
        <f>IFERROR(VALUE(VLOOKUP(H194, PTS!$A$2:$B$63, 2, FALSE)), "")</f>
        <v>41</v>
      </c>
      <c r="J194" s="9">
        <v>27</v>
      </c>
      <c r="K194" s="8">
        <f>IFERROR(VALUE(VLOOKUP(J194, PTS!$A$2:$B$63, 2, FALSE)), "")</f>
        <v>33</v>
      </c>
      <c r="L194" s="9"/>
      <c r="M194" s="8"/>
      <c r="N194" s="9"/>
      <c r="O194" s="8"/>
      <c r="P194" s="9"/>
      <c r="Q194" s="8"/>
      <c r="R194" s="9">
        <f>SUM(G194,I194,K194,M194,O194,Q194)</f>
        <v>118</v>
      </c>
      <c r="S194" s="9"/>
      <c r="T194" s="9" cm="1">
        <f t="array" ref="T194">SUM(LARGE(CHOOSE({1,2,3,4,5,6}, G194, I194, K194, M194, O194, Q194), _xlfn.SEQUENCE(MIN(5, COUNTA(G194, I194, K194, M194, O194, Q194)))))</f>
        <v>118</v>
      </c>
      <c r="U194" s="9">
        <f>1+COUNTIFS(B:B,B194,R:R,"&gt;"&amp;R194)</f>
        <v>18</v>
      </c>
    </row>
    <row r="195" spans="1:21" ht="20.100000000000001" customHeight="1" x14ac:dyDescent="0.3">
      <c r="A195" s="20" t="s">
        <v>350</v>
      </c>
      <c r="B195" s="11" t="s">
        <v>8</v>
      </c>
      <c r="C195" s="21" t="s">
        <v>349</v>
      </c>
      <c r="D195" s="11" t="str">
        <f>IF(OR(B195="Bant Girls", B195="Juv Girls"), "Bant/Juv Girls",
 IF(OR(B195="Jr Girls", B195="Sr Girls"), "Jr/Sr Girls", B195))</f>
        <v>Juv Boys</v>
      </c>
      <c r="E195" s="58">
        <v>9041</v>
      </c>
      <c r="F195" s="9" t="s">
        <v>495</v>
      </c>
      <c r="G195" s="8">
        <f>IFERROR(VALUE(VLOOKUP(F195, PTS!$A$2:$B$63, 2, FALSE)), "")</f>
        <v>0</v>
      </c>
      <c r="H195" s="45" t="s">
        <v>495</v>
      </c>
      <c r="I195" s="8">
        <f>IFERROR(VALUE(VLOOKUP(H195, PTS!$A$2:$B$63, 2, FALSE)), "")</f>
        <v>0</v>
      </c>
      <c r="J195" s="8">
        <v>28</v>
      </c>
      <c r="K195" s="8">
        <f>IFERROR(VALUE(VLOOKUP(J195, PTS!$A$2:$B$63, 2, FALSE)), "")</f>
        <v>32</v>
      </c>
      <c r="L195" s="9"/>
      <c r="M195" s="8"/>
      <c r="N195" s="9"/>
      <c r="O195" s="8"/>
      <c r="P195" s="9"/>
      <c r="Q195" s="8"/>
      <c r="R195" s="9">
        <f>SUM(G195,I195,K195,M195,O195,Q195)</f>
        <v>32</v>
      </c>
      <c r="S195" s="9"/>
      <c r="T195" s="9" cm="1">
        <f t="array" ref="T195">SUM(LARGE(CHOOSE({1,2,3,4,5,6}, G195, I195, K195, M195, O195, Q195), _xlfn.SEQUENCE(MIN(5, COUNTA(G195, I195, K195, M195, O195, Q195)))))</f>
        <v>32</v>
      </c>
      <c r="U195" s="9">
        <f>1+COUNTIFS(B:B,B195,R:R,"&gt;"&amp;R195)</f>
        <v>53</v>
      </c>
    </row>
    <row r="196" spans="1:21" ht="20.100000000000001" customHeight="1" x14ac:dyDescent="0.3">
      <c r="A196" s="20" t="s">
        <v>453</v>
      </c>
      <c r="B196" s="11" t="s">
        <v>8</v>
      </c>
      <c r="C196" s="21" t="s">
        <v>455</v>
      </c>
      <c r="D196" s="11" t="str">
        <f>IF(OR(B196="Bant Girls", B196="Juv Girls"), "Bant/Juv Girls",
 IF(OR(B196="Jr Girls", B196="Sr Girls"), "Jr/Sr Girls", B196))</f>
        <v>Juv Boys</v>
      </c>
      <c r="E196" s="58">
        <v>9057</v>
      </c>
      <c r="F196" s="45">
        <v>3</v>
      </c>
      <c r="G196" s="8">
        <f>IFERROR(VALUE(VLOOKUP(F196, PTS!$A$2:$B$63, 2, FALSE)), "")</f>
        <v>90</v>
      </c>
      <c r="H196" s="45">
        <v>25</v>
      </c>
      <c r="I196" s="8">
        <f>IFERROR(VALUE(VLOOKUP(H196, PTS!$A$2:$B$63, 2, FALSE)), "")</f>
        <v>35</v>
      </c>
      <c r="J196" s="9">
        <v>29</v>
      </c>
      <c r="K196" s="8">
        <f>IFERROR(VALUE(VLOOKUP(J196, PTS!$A$2:$B$63, 2, FALSE)), "")</f>
        <v>31</v>
      </c>
      <c r="L196" s="20"/>
      <c r="M196" s="20"/>
      <c r="N196" s="20"/>
      <c r="O196" s="20"/>
      <c r="P196" s="20"/>
      <c r="Q196" s="20"/>
      <c r="R196" s="9">
        <f>SUM(G196,I196,K196,M196,O196,Q196)</f>
        <v>156</v>
      </c>
      <c r="S196" s="9"/>
      <c r="T196" s="9" cm="1">
        <f t="array" ref="T196">SUM(LARGE(CHOOSE({1,2,3,4,5,6}, G196, I196, K196, M196, O196, Q196), _xlfn.SEQUENCE(MIN(5, COUNTA(G196, I196, K196, M196, O196, Q196)))))</f>
        <v>156</v>
      </c>
      <c r="U196" s="9">
        <f>1+COUNTIFS(B:B,B196,R:R,"&gt;"&amp;R196)</f>
        <v>11</v>
      </c>
    </row>
    <row r="197" spans="1:21" ht="20.100000000000001" customHeight="1" x14ac:dyDescent="0.3">
      <c r="A197" s="11" t="s">
        <v>306</v>
      </c>
      <c r="B197" s="11" t="s">
        <v>8</v>
      </c>
      <c r="C197" s="12" t="s">
        <v>448</v>
      </c>
      <c r="D197" s="11" t="str">
        <f>IF(OR(B197="Bant Girls", B197="Juv Girls"), "Bant/Juv Girls",
 IF(OR(B197="Jr Girls", B197="Sr Girls"), "Jr/Sr Girls", B197))</f>
        <v>Juv Boys</v>
      </c>
      <c r="E197" s="58">
        <v>9027</v>
      </c>
      <c r="F197" s="9">
        <v>19</v>
      </c>
      <c r="G197" s="8">
        <f>IFERROR(VALUE(VLOOKUP(F197, PTS!$A$2:$B$63, 2, FALSE)), "")</f>
        <v>41</v>
      </c>
      <c r="H197" s="9">
        <v>27</v>
      </c>
      <c r="I197" s="8">
        <f>IFERROR(VALUE(VLOOKUP(H197, PTS!$A$2:$B$63, 2, FALSE)), "")</f>
        <v>33</v>
      </c>
      <c r="J197" s="8">
        <v>30</v>
      </c>
      <c r="K197" s="8">
        <f>IFERROR(VALUE(VLOOKUP(J197, PTS!$A$2:$B$63, 2, FALSE)), "")</f>
        <v>30</v>
      </c>
      <c r="L197" s="9"/>
      <c r="M197" s="8"/>
      <c r="N197" s="9"/>
      <c r="O197" s="8"/>
      <c r="P197" s="9"/>
      <c r="Q197" s="8"/>
      <c r="R197" s="9">
        <f>SUM(G197,I197,K197,M197,O197,Q197)</f>
        <v>104</v>
      </c>
      <c r="S197" s="9"/>
      <c r="T197" s="9" cm="1">
        <f t="array" ref="T197">SUM(LARGE(CHOOSE({1,2,3,4,5,6}, G197, I197, K197, M197, O197, Q197), _xlfn.SEQUENCE(MIN(5, COUNTA(G197, I197, K197, M197, O197, Q197)))))</f>
        <v>104</v>
      </c>
      <c r="U197" s="9">
        <f>1+COUNTIFS(B:B,B197,R:R,"&gt;"&amp;R197)</f>
        <v>21</v>
      </c>
    </row>
    <row r="198" spans="1:21" ht="20.100000000000001" customHeight="1" x14ac:dyDescent="0.3">
      <c r="A198" s="11" t="s">
        <v>281</v>
      </c>
      <c r="B198" s="11" t="s">
        <v>8</v>
      </c>
      <c r="C198" s="12" t="s">
        <v>282</v>
      </c>
      <c r="D198" s="11" t="str">
        <f>IF(OR(B198="Bant Girls", B198="Juv Girls"), "Bant/Juv Girls",
 IF(OR(B198="Jr Girls", B198="Sr Girls"), "Jr/Sr Girls", B198))</f>
        <v>Juv Boys</v>
      </c>
      <c r="E198" s="58">
        <v>9022</v>
      </c>
      <c r="F198" s="8">
        <v>23</v>
      </c>
      <c r="G198" s="8">
        <f>IFERROR(VALUE(VLOOKUP(F198, PTS!$A$2:$B$63, 2, FALSE)), "")</f>
        <v>37</v>
      </c>
      <c r="H198" s="8">
        <v>41</v>
      </c>
      <c r="I198" s="8">
        <f>IFERROR(VALUE(VLOOKUP(H198, PTS!$A$2:$B$63, 2, FALSE)), "")</f>
        <v>19</v>
      </c>
      <c r="J198" s="9">
        <v>31</v>
      </c>
      <c r="K198" s="8">
        <f>IFERROR(VALUE(VLOOKUP(J198, PTS!$A$2:$B$63, 2, FALSE)), "")</f>
        <v>29</v>
      </c>
      <c r="L198" s="8"/>
      <c r="M198" s="8"/>
      <c r="N198" s="8"/>
      <c r="O198" s="8"/>
      <c r="P198" s="8"/>
      <c r="Q198" s="8"/>
      <c r="R198" s="9">
        <f>SUM(G198,I198,K198,M198,O198,Q198)</f>
        <v>85</v>
      </c>
      <c r="S198" s="9"/>
      <c r="T198" s="9" cm="1">
        <f t="array" ref="T198">SUM(LARGE(CHOOSE({1,2,3,4,5,6}, G198, I198, K198, M198, O198, Q198), _xlfn.SEQUENCE(MIN(5, COUNTA(G198, I198, K198, M198, O198, Q198)))))</f>
        <v>85</v>
      </c>
      <c r="U198" s="9">
        <f>1+COUNTIFS(B:B,B198,R:R,"&gt;"&amp;R198)</f>
        <v>31</v>
      </c>
    </row>
    <row r="199" spans="1:21" ht="20.100000000000001" customHeight="1" x14ac:dyDescent="0.3">
      <c r="A199" s="40" t="s">
        <v>189</v>
      </c>
      <c r="B199" s="11" t="s">
        <v>8</v>
      </c>
      <c r="C199" s="12" t="s">
        <v>187</v>
      </c>
      <c r="D199" s="11" t="str">
        <f>IF(OR(B199="Bant Girls", B199="Juv Girls"), "Bant/Juv Girls",
 IF(OR(B199="Jr Girls", B199="Sr Girls"), "Jr/Sr Girls", B199))</f>
        <v>Juv Boys</v>
      </c>
      <c r="E199" s="58">
        <v>9058</v>
      </c>
      <c r="F199" s="9">
        <v>32</v>
      </c>
      <c r="G199" s="8">
        <f>IFERROR(VALUE(VLOOKUP(F199, PTS!$A$2:$B$63, 2, FALSE)), "")</f>
        <v>28</v>
      </c>
      <c r="H199" s="9">
        <v>33</v>
      </c>
      <c r="I199" s="8">
        <f>IFERROR(VALUE(VLOOKUP(H199, PTS!$A$2:$B$63, 2, FALSE)), "")</f>
        <v>27</v>
      </c>
      <c r="J199" s="8">
        <v>32</v>
      </c>
      <c r="K199" s="8">
        <f>IFERROR(VALUE(VLOOKUP(J199, PTS!$A$2:$B$63, 2, FALSE)), "")</f>
        <v>28</v>
      </c>
      <c r="L199" s="9"/>
      <c r="M199" s="8"/>
      <c r="N199" s="9"/>
      <c r="O199" s="8"/>
      <c r="P199" s="9"/>
      <c r="Q199" s="8"/>
      <c r="R199" s="9">
        <f>SUM(G199,I199,K199,M199,O199,Q199)</f>
        <v>83</v>
      </c>
      <c r="S199" s="9"/>
      <c r="T199" s="9" cm="1">
        <f t="array" ref="T199">SUM(LARGE(CHOOSE({1,2,3,4,5,6}, G199, I199, K199, M199, O199, Q199), _xlfn.SEQUENCE(MIN(5, COUNTA(G199, I199, K199, M199, O199, Q199)))))</f>
        <v>83</v>
      </c>
      <c r="U199" s="9">
        <f>1+COUNTIFS(B:B,B199,R:R,"&gt;"&amp;R199)</f>
        <v>32</v>
      </c>
    </row>
    <row r="200" spans="1:21" ht="20.100000000000001" customHeight="1" x14ac:dyDescent="0.3">
      <c r="A200" s="20" t="s">
        <v>240</v>
      </c>
      <c r="B200" s="11" t="s">
        <v>8</v>
      </c>
      <c r="C200" s="12" t="s">
        <v>237</v>
      </c>
      <c r="D200" s="11" t="str">
        <f>IF(OR(B200="Bant Girls", B200="Juv Girls"), "Bant/Juv Girls",
 IF(OR(B200="Jr Girls", B200="Sr Girls"), "Jr/Sr Girls", B200))</f>
        <v>Juv Boys</v>
      </c>
      <c r="E200" s="58">
        <v>9050</v>
      </c>
      <c r="F200" s="45">
        <v>24</v>
      </c>
      <c r="G200" s="8">
        <f>IFERROR(VALUE(VLOOKUP(F200, PTS!$A$2:$B$63, 2, FALSE)), "")</f>
        <v>36</v>
      </c>
      <c r="H200" s="45">
        <v>37</v>
      </c>
      <c r="I200" s="8">
        <f>IFERROR(VALUE(VLOOKUP(H200, PTS!$A$2:$B$63, 2, FALSE)), "")</f>
        <v>23</v>
      </c>
      <c r="J200" s="9">
        <v>33</v>
      </c>
      <c r="K200" s="8">
        <f>IFERROR(VALUE(VLOOKUP(J200, PTS!$A$2:$B$63, 2, FALSE)), "")</f>
        <v>27</v>
      </c>
      <c r="L200" s="20"/>
      <c r="M200" s="20"/>
      <c r="N200" s="20"/>
      <c r="O200" s="20"/>
      <c r="P200" s="20"/>
      <c r="Q200" s="20"/>
      <c r="R200" s="9">
        <f>SUM(G200,I200,K200,M200,O200,Q200)</f>
        <v>86</v>
      </c>
      <c r="S200" s="9"/>
      <c r="T200" s="9" cm="1">
        <f t="array" ref="T200">SUM(LARGE(CHOOSE({1,2,3,4,5,6}, G200, I200, K200, M200, O200, Q200), _xlfn.SEQUENCE(MIN(5, COUNTA(G200, I200, K200, M200, O200, Q200)))))</f>
        <v>86</v>
      </c>
      <c r="U200" s="9">
        <f>1+COUNTIFS(B:B,B200,R:R,"&gt;"&amp;R200)</f>
        <v>30</v>
      </c>
    </row>
    <row r="201" spans="1:21" ht="20.100000000000001" customHeight="1" x14ac:dyDescent="0.3">
      <c r="A201" s="11" t="s">
        <v>452</v>
      </c>
      <c r="B201" s="11" t="s">
        <v>8</v>
      </c>
      <c r="C201" s="21" t="s">
        <v>71</v>
      </c>
      <c r="D201" s="11" t="str">
        <f>IF(OR(B201="Bant Girls", B201="Juv Girls"), "Bant/Juv Girls",
 IF(OR(B201="Jr Girls", B201="Sr Girls"), "Jr/Sr Girls", B201))</f>
        <v>Juv Boys</v>
      </c>
      <c r="E201" s="58">
        <v>9070</v>
      </c>
      <c r="F201" s="9">
        <v>20</v>
      </c>
      <c r="G201" s="8">
        <f>IFERROR(VALUE(VLOOKUP(F201, PTS!$A$2:$B$63, 2, FALSE)), "")</f>
        <v>40</v>
      </c>
      <c r="H201" s="8">
        <v>38</v>
      </c>
      <c r="I201" s="8">
        <f>IFERROR(VALUE(VLOOKUP(H201, PTS!$A$2:$B$63, 2, FALSE)), "")</f>
        <v>22</v>
      </c>
      <c r="J201" s="8">
        <v>34</v>
      </c>
      <c r="K201" s="8">
        <f>IFERROR(VALUE(VLOOKUP(J201, PTS!$A$2:$B$63, 2, FALSE)), "")</f>
        <v>26</v>
      </c>
      <c r="L201" s="8"/>
      <c r="M201" s="8"/>
      <c r="N201" s="8"/>
      <c r="O201" s="8"/>
      <c r="P201" s="8"/>
      <c r="Q201" s="8"/>
      <c r="R201" s="9">
        <f>SUM(G201,I201,K201,M201,O201,Q201)</f>
        <v>88</v>
      </c>
      <c r="S201" s="9"/>
      <c r="T201" s="9" cm="1">
        <f t="array" ref="T201">SUM(LARGE(CHOOSE({1,2,3,4,5,6}, G201, I201, K201, M201, O201, Q201), _xlfn.SEQUENCE(MIN(5, COUNTA(G201, I201, K201, M201, O201, Q201)))))</f>
        <v>88</v>
      </c>
      <c r="U201" s="9">
        <f>1+COUNTIFS(B:B,B201,R:R,"&gt;"&amp;R201)</f>
        <v>29</v>
      </c>
    </row>
    <row r="202" spans="1:21" ht="20.100000000000001" customHeight="1" x14ac:dyDescent="0.3">
      <c r="A202" s="20" t="s">
        <v>201</v>
      </c>
      <c r="B202" s="11" t="s">
        <v>8</v>
      </c>
      <c r="C202" s="21" t="s">
        <v>455</v>
      </c>
      <c r="D202" s="11" t="str">
        <f>IF(OR(B202="Bant Girls", B202="Juv Girls"), "Bant/Juv Girls",
 IF(OR(B202="Jr Girls", B202="Sr Girls"), "Jr/Sr Girls", B202))</f>
        <v>Juv Boys</v>
      </c>
      <c r="E202" s="58">
        <v>9056</v>
      </c>
      <c r="F202" s="9" t="s">
        <v>495</v>
      </c>
      <c r="G202" s="8">
        <f>IFERROR(VALUE(VLOOKUP(F202, PTS!$A$2:$B$63, 2, FALSE)), "")</f>
        <v>0</v>
      </c>
      <c r="H202" s="45">
        <v>7</v>
      </c>
      <c r="I202" s="8">
        <f>IFERROR(VALUE(VLOOKUP(H202, PTS!$A$2:$B$63, 2, FALSE)), "")</f>
        <v>70</v>
      </c>
      <c r="J202" s="9">
        <v>35</v>
      </c>
      <c r="K202" s="8">
        <f>IFERROR(VALUE(VLOOKUP(J202, PTS!$A$2:$B$63, 2, FALSE)), "")</f>
        <v>25</v>
      </c>
      <c r="L202" s="20"/>
      <c r="M202" s="20"/>
      <c r="N202" s="20"/>
      <c r="O202" s="20"/>
      <c r="P202" s="20"/>
      <c r="Q202" s="20"/>
      <c r="R202" s="9">
        <f>SUM(G202,I202,K202,M202,O202,Q202)</f>
        <v>95</v>
      </c>
      <c r="S202" s="9"/>
      <c r="T202" s="9" cm="1">
        <f t="array" ref="T202">SUM(LARGE(CHOOSE({1,2,3,4,5,6}, G202, I202, K202, M202, O202, Q202), _xlfn.SEQUENCE(MIN(5, COUNTA(G202, I202, K202, M202, O202, Q202)))))</f>
        <v>95</v>
      </c>
      <c r="U202" s="9">
        <f>1+COUNTIFS(B:B,B202,R:R,"&gt;"&amp;R202)</f>
        <v>24</v>
      </c>
    </row>
    <row r="203" spans="1:21" ht="20.100000000000001" customHeight="1" x14ac:dyDescent="0.3">
      <c r="A203" s="11" t="s">
        <v>366</v>
      </c>
      <c r="B203" s="11" t="s">
        <v>8</v>
      </c>
      <c r="C203" s="21" t="s">
        <v>358</v>
      </c>
      <c r="D203" s="11" t="str">
        <f>IF(OR(B203="Bant Girls", B203="Juv Girls"), "Bant/Juv Girls",
 IF(OR(B203="Jr Girls", B203="Sr Girls"), "Jr/Sr Girls", B203))</f>
        <v>Juv Boys</v>
      </c>
      <c r="E203" s="58">
        <v>9044</v>
      </c>
      <c r="F203" s="45">
        <v>35</v>
      </c>
      <c r="G203" s="8">
        <f>IFERROR(VALUE(VLOOKUP(F203, PTS!$A$2:$B$63, 2, FALSE)), "")</f>
        <v>25</v>
      </c>
      <c r="H203" s="45">
        <v>43</v>
      </c>
      <c r="I203" s="8">
        <f>IFERROR(VALUE(VLOOKUP(H203, PTS!$A$2:$B$63, 2, FALSE)), "")</f>
        <v>17</v>
      </c>
      <c r="J203" s="8">
        <v>36</v>
      </c>
      <c r="K203" s="8">
        <f>IFERROR(VALUE(VLOOKUP(J203, PTS!$A$2:$B$63, 2, FALSE)), "")</f>
        <v>24</v>
      </c>
      <c r="L203" s="20"/>
      <c r="M203" s="20"/>
      <c r="N203" s="20"/>
      <c r="O203" s="20"/>
      <c r="P203" s="20"/>
      <c r="Q203" s="20"/>
      <c r="R203" s="9">
        <f>SUM(G203,I203,K203,M203,O203,Q203)</f>
        <v>66</v>
      </c>
      <c r="S203" s="9"/>
      <c r="T203" s="9" cm="1">
        <f t="array" ref="T203">SUM(LARGE(CHOOSE({1,2,3,4,5,6}, G203, I203, K203, M203, O203, Q203), _xlfn.SEQUENCE(MIN(5, COUNTA(G203, I203, K203, M203, O203, Q203)))))</f>
        <v>66</v>
      </c>
      <c r="U203" s="9">
        <f>1+COUNTIFS(B:B,B203,R:R,"&gt;"&amp;R203)</f>
        <v>38</v>
      </c>
    </row>
    <row r="204" spans="1:21" ht="20.100000000000001" customHeight="1" x14ac:dyDescent="0.3">
      <c r="A204" s="11" t="s">
        <v>199</v>
      </c>
      <c r="B204" s="11" t="s">
        <v>8</v>
      </c>
      <c r="C204" s="21" t="s">
        <v>455</v>
      </c>
      <c r="D204" s="11" t="str">
        <f>IF(OR(B204="Bant Girls", B204="Juv Girls"), "Bant/Juv Girls",
 IF(OR(B204="Jr Girls", B204="Sr Girls"), "Jr/Sr Girls", B204))</f>
        <v>Juv Boys</v>
      </c>
      <c r="E204" s="58">
        <v>9054</v>
      </c>
      <c r="F204" s="45">
        <v>29</v>
      </c>
      <c r="G204" s="8">
        <f>IFERROR(VALUE(VLOOKUP(F204, PTS!$A$2:$B$63, 2, FALSE)), "")</f>
        <v>31</v>
      </c>
      <c r="H204" s="45">
        <v>16</v>
      </c>
      <c r="I204" s="8">
        <f>IFERROR(VALUE(VLOOKUP(H204, PTS!$A$2:$B$63, 2, FALSE)), "")</f>
        <v>44</v>
      </c>
      <c r="J204" s="9">
        <v>37</v>
      </c>
      <c r="K204" s="8">
        <f>IFERROR(VALUE(VLOOKUP(J204, PTS!$A$2:$B$63, 2, FALSE)), "")</f>
        <v>23</v>
      </c>
      <c r="L204" s="20"/>
      <c r="M204" s="20"/>
      <c r="N204" s="20"/>
      <c r="O204" s="20"/>
      <c r="P204" s="20"/>
      <c r="Q204" s="20"/>
      <c r="R204" s="9">
        <f>SUM(G204,I204,K204,M204,O204,Q204)</f>
        <v>98</v>
      </c>
      <c r="S204" s="9"/>
      <c r="T204" s="9" cm="1">
        <f t="array" ref="T204">SUM(LARGE(CHOOSE({1,2,3,4,5,6}, G204, I204, K204, M204, O204, Q204), _xlfn.SEQUENCE(MIN(5, COUNTA(G204, I204, K204, M204, O204, Q204)))))</f>
        <v>98</v>
      </c>
      <c r="U204" s="9">
        <f>1+COUNTIFS(B:B,B204,R:R,"&gt;"&amp;R204)</f>
        <v>23</v>
      </c>
    </row>
    <row r="205" spans="1:21" ht="20.100000000000001" customHeight="1" x14ac:dyDescent="0.3">
      <c r="A205" s="20" t="s">
        <v>87</v>
      </c>
      <c r="B205" s="11" t="s">
        <v>8</v>
      </c>
      <c r="C205" s="21" t="s">
        <v>71</v>
      </c>
      <c r="D205" s="11" t="str">
        <f>IF(OR(B205="Bant Girls", B205="Juv Girls"), "Bant/Juv Girls",
 IF(OR(B205="Jr Girls", B205="Sr Girls"), "Jr/Sr Girls", B205))</f>
        <v>Juv Boys</v>
      </c>
      <c r="E205" s="58">
        <v>9077</v>
      </c>
      <c r="F205" s="15">
        <v>34</v>
      </c>
      <c r="G205" s="8">
        <f>IFERROR(VALUE(VLOOKUP(F205, PTS!$A$2:$B$63, 2, FALSE)), "")</f>
        <v>26</v>
      </c>
      <c r="H205" s="15">
        <v>46</v>
      </c>
      <c r="I205" s="8">
        <f>IFERROR(VALUE(VLOOKUP(H205, PTS!$A$2:$B$63, 2, FALSE)), "")</f>
        <v>14</v>
      </c>
      <c r="J205" s="8">
        <v>38</v>
      </c>
      <c r="K205" s="8">
        <f>IFERROR(VALUE(VLOOKUP(J205, PTS!$A$2:$B$63, 2, FALSE)), "")</f>
        <v>22</v>
      </c>
      <c r="L205" s="14"/>
      <c r="M205" s="8"/>
      <c r="N205" s="14"/>
      <c r="O205" s="8"/>
      <c r="P205" s="15"/>
      <c r="Q205" s="8"/>
      <c r="R205" s="9">
        <f>SUM(G205,I205,K205,M205,O205,Q205)</f>
        <v>62</v>
      </c>
      <c r="S205" s="9"/>
      <c r="T205" s="9" cm="1">
        <f t="array" ref="T205">SUM(LARGE(CHOOSE({1,2,3,4,5,6}, G205, I205, K205, M205, O205, Q205), _xlfn.SEQUENCE(MIN(5, COUNTA(G205, I205, K205, M205, O205, Q205)))))</f>
        <v>62</v>
      </c>
      <c r="U205" s="9">
        <f>1+COUNTIFS(B:B,B205,R:R,"&gt;"&amp;R205)</f>
        <v>40</v>
      </c>
    </row>
    <row r="206" spans="1:21" ht="20.100000000000001" customHeight="1" x14ac:dyDescent="0.3">
      <c r="A206" s="11" t="s">
        <v>277</v>
      </c>
      <c r="B206" s="11" t="s">
        <v>8</v>
      </c>
      <c r="C206" s="12" t="s">
        <v>272</v>
      </c>
      <c r="D206" s="11" t="str">
        <f>IF(OR(B206="Bant Girls", B206="Juv Girls"), "Bant/Juv Girls",
 IF(OR(B206="Jr Girls", B206="Sr Girls"), "Jr/Sr Girls", B206))</f>
        <v>Juv Boys</v>
      </c>
      <c r="E206" s="58">
        <v>9018</v>
      </c>
      <c r="F206" s="9">
        <v>37</v>
      </c>
      <c r="G206" s="8">
        <f>IFERROR(VALUE(VLOOKUP(F206, PTS!$A$2:$B$63, 2, FALSE)), "")</f>
        <v>23</v>
      </c>
      <c r="H206" s="45" t="s">
        <v>495</v>
      </c>
      <c r="I206" s="8">
        <f>IFERROR(VALUE(VLOOKUP(H206, PTS!$A$2:$B$63, 2, FALSE)), "")</f>
        <v>0</v>
      </c>
      <c r="J206" s="9">
        <v>39</v>
      </c>
      <c r="K206" s="8">
        <f>IFERROR(VALUE(VLOOKUP(J206, PTS!$A$2:$B$63, 2, FALSE)), "")</f>
        <v>21</v>
      </c>
      <c r="L206" s="9"/>
      <c r="M206" s="8"/>
      <c r="N206" s="8"/>
      <c r="O206" s="8"/>
      <c r="P206" s="8"/>
      <c r="Q206" s="8"/>
      <c r="R206" s="9">
        <f>SUM(G206,I206,K206,M206,O206,Q206)</f>
        <v>44</v>
      </c>
      <c r="S206" s="9"/>
      <c r="T206" s="9" cm="1">
        <f t="array" ref="T206">SUM(LARGE(CHOOSE({1,2,3,4,5,6}, G206, I206, K206, M206, O206, Q206), _xlfn.SEQUENCE(MIN(5, COUNTA(G206, I206, K206, M206, O206, Q206)))))</f>
        <v>44</v>
      </c>
      <c r="U206" s="9">
        <f>1+COUNTIFS(B:B,B206,R:R,"&gt;"&amp;R206)</f>
        <v>47</v>
      </c>
    </row>
    <row r="207" spans="1:21" ht="20.100000000000001" customHeight="1" x14ac:dyDescent="0.3">
      <c r="A207" s="20" t="s">
        <v>325</v>
      </c>
      <c r="B207" s="11" t="s">
        <v>8</v>
      </c>
      <c r="C207" s="12" t="s">
        <v>320</v>
      </c>
      <c r="D207" s="11" t="str">
        <f>IF(OR(B207="Bant Girls", B207="Juv Girls"), "Bant/Juv Girls",
 IF(OR(B207="Jr Girls", B207="Sr Girls"), "Jr/Sr Girls", B207))</f>
        <v>Juv Boys</v>
      </c>
      <c r="E207" s="58">
        <v>9032</v>
      </c>
      <c r="F207" s="9">
        <v>30</v>
      </c>
      <c r="G207" s="8">
        <f>IFERROR(VALUE(VLOOKUP(F207, PTS!$A$2:$B$63, 2, FALSE)), "")</f>
        <v>30</v>
      </c>
      <c r="H207" s="9">
        <v>31</v>
      </c>
      <c r="I207" s="8">
        <f>IFERROR(VALUE(VLOOKUP(H207, PTS!$A$2:$B$63, 2, FALSE)), "")</f>
        <v>29</v>
      </c>
      <c r="J207" s="8">
        <v>40</v>
      </c>
      <c r="K207" s="8">
        <f>IFERROR(VALUE(VLOOKUP(J207, PTS!$A$2:$B$63, 2, FALSE)), "")</f>
        <v>20</v>
      </c>
      <c r="L207" s="9"/>
      <c r="M207" s="8"/>
      <c r="N207" s="9"/>
      <c r="O207" s="8"/>
      <c r="P207" s="9"/>
      <c r="Q207" s="8"/>
      <c r="R207" s="9">
        <f>SUM(G207,I207,K207,M207,O207,Q207)</f>
        <v>79</v>
      </c>
      <c r="S207" s="9"/>
      <c r="T207" s="9" cm="1">
        <f t="array" ref="T207">SUM(LARGE(CHOOSE({1,2,3,4,5,6}, G207, I207, K207, M207, O207, Q207), _xlfn.SEQUENCE(MIN(5, COUNTA(G207, I207, K207, M207, O207, Q207)))))</f>
        <v>79</v>
      </c>
      <c r="U207" s="9">
        <f>1+COUNTIFS(B:B,B207,R:R,"&gt;"&amp;R207)</f>
        <v>34</v>
      </c>
    </row>
    <row r="208" spans="1:21" ht="20.100000000000001" customHeight="1" x14ac:dyDescent="0.3">
      <c r="A208" s="11" t="s">
        <v>276</v>
      </c>
      <c r="B208" s="11" t="s">
        <v>8</v>
      </c>
      <c r="C208" s="12" t="s">
        <v>272</v>
      </c>
      <c r="D208" s="11" t="str">
        <f>IF(OR(B208="Bant Girls", B208="Juv Girls"), "Bant/Juv Girls",
 IF(OR(B208="Jr Girls", B208="Sr Girls"), "Jr/Sr Girls", B208))</f>
        <v>Juv Boys</v>
      </c>
      <c r="E208" s="58">
        <v>9016</v>
      </c>
      <c r="F208" s="9">
        <v>28</v>
      </c>
      <c r="G208" s="8">
        <f>IFERROR(VALUE(VLOOKUP(F208, PTS!$A$2:$B$63, 2, FALSE)), "")</f>
        <v>32</v>
      </c>
      <c r="H208" s="45" t="s">
        <v>495</v>
      </c>
      <c r="I208" s="8">
        <f>IFERROR(VALUE(VLOOKUP(H208, PTS!$A$2:$B$63, 2, FALSE)), "")</f>
        <v>0</v>
      </c>
      <c r="J208" s="9">
        <v>41</v>
      </c>
      <c r="K208" s="8">
        <f>IFERROR(VALUE(VLOOKUP(J208, PTS!$A$2:$B$63, 2, FALSE)), "")</f>
        <v>19</v>
      </c>
      <c r="L208" s="9"/>
      <c r="M208" s="8"/>
      <c r="N208" s="9"/>
      <c r="O208" s="8"/>
      <c r="P208" s="9"/>
      <c r="Q208" s="8"/>
      <c r="R208" s="9">
        <f>SUM(G208,I208,K208,M208,O208,Q208)</f>
        <v>51</v>
      </c>
      <c r="S208" s="9"/>
      <c r="T208" s="9" cm="1">
        <f t="array" ref="T208">SUM(LARGE(CHOOSE({1,2,3,4,5,6}, G208, I208, K208, M208, O208, Q208), _xlfn.SEQUENCE(MIN(5, COUNTA(G208, I208, K208, M208, O208, Q208)))))</f>
        <v>51</v>
      </c>
      <c r="U208" s="9">
        <f>1+COUNTIFS(B:B,B208,R:R,"&gt;"&amp;R208)</f>
        <v>45</v>
      </c>
    </row>
    <row r="209" spans="1:21" ht="20.100000000000001" customHeight="1" x14ac:dyDescent="0.3">
      <c r="A209" s="20" t="s">
        <v>351</v>
      </c>
      <c r="B209" s="11" t="s">
        <v>8</v>
      </c>
      <c r="C209" s="21" t="s">
        <v>349</v>
      </c>
      <c r="D209" s="11" t="str">
        <f>IF(OR(B209="Bant Girls", B209="Juv Girls"), "Bant/Juv Girls",
 IF(OR(B209="Jr Girls", B209="Sr Girls"), "Jr/Sr Girls", B209))</f>
        <v>Juv Boys</v>
      </c>
      <c r="E209" s="58">
        <v>9042</v>
      </c>
      <c r="F209" s="9" t="s">
        <v>495</v>
      </c>
      <c r="G209" s="8">
        <f>IFERROR(VALUE(VLOOKUP(F209, PTS!$A$2:$B$63, 2, FALSE)), "")</f>
        <v>0</v>
      </c>
      <c r="H209" s="45" t="s">
        <v>495</v>
      </c>
      <c r="I209" s="8">
        <f>IFERROR(VALUE(VLOOKUP(H209, PTS!$A$2:$B$63, 2, FALSE)), "")</f>
        <v>0</v>
      </c>
      <c r="J209" s="8">
        <v>42</v>
      </c>
      <c r="K209" s="8">
        <f>IFERROR(VALUE(VLOOKUP(J209, PTS!$A$2:$B$63, 2, FALSE)), "")</f>
        <v>18</v>
      </c>
      <c r="L209" s="20"/>
      <c r="M209" s="20"/>
      <c r="N209" s="20"/>
      <c r="O209" s="20"/>
      <c r="P209" s="20"/>
      <c r="Q209" s="20"/>
      <c r="R209" s="9">
        <f>SUM(G209,I209,K209,M209,O209,Q209)</f>
        <v>18</v>
      </c>
      <c r="S209" s="9"/>
      <c r="T209" s="9" cm="1">
        <f t="array" ref="T209">SUM(LARGE(CHOOSE({1,2,3,4,5,6}, G209, I209, K209, M209, O209, Q209), _xlfn.SEQUENCE(MIN(5, COUNTA(G209, I209, K209, M209, O209, Q209)))))</f>
        <v>18</v>
      </c>
      <c r="U209" s="9">
        <f>1+COUNTIFS(B:B,B209,R:R,"&gt;"&amp;R209)</f>
        <v>58</v>
      </c>
    </row>
    <row r="210" spans="1:21" ht="20.100000000000001" customHeight="1" x14ac:dyDescent="0.3">
      <c r="A210" s="20" t="s">
        <v>368</v>
      </c>
      <c r="B210" s="11" t="s">
        <v>8</v>
      </c>
      <c r="C210" s="21" t="s">
        <v>358</v>
      </c>
      <c r="D210" s="11" t="str">
        <f>IF(OR(B210="Bant Girls", B210="Juv Girls"), "Bant/Juv Girls",
 IF(OR(B210="Jr Girls", B210="Sr Girls"), "Jr/Sr Girls", B210))</f>
        <v>Juv Boys</v>
      </c>
      <c r="E210" s="58">
        <v>9046</v>
      </c>
      <c r="F210" s="9" t="s">
        <v>495</v>
      </c>
      <c r="G210" s="8">
        <f>IFERROR(VALUE(VLOOKUP(F210, PTS!$A$2:$B$63, 2, FALSE)), "")</f>
        <v>0</v>
      </c>
      <c r="H210" s="45">
        <v>35</v>
      </c>
      <c r="I210" s="8">
        <f>IFERROR(VALUE(VLOOKUP(H210, PTS!$A$2:$B$63, 2, FALSE)), "")</f>
        <v>25</v>
      </c>
      <c r="J210" s="9">
        <v>43</v>
      </c>
      <c r="K210" s="8">
        <f>IFERROR(VALUE(VLOOKUP(J210, PTS!$A$2:$B$63, 2, FALSE)), "")</f>
        <v>17</v>
      </c>
      <c r="L210" s="20"/>
      <c r="M210" s="20"/>
      <c r="N210" s="20"/>
      <c r="O210" s="20"/>
      <c r="P210" s="20"/>
      <c r="Q210" s="20"/>
      <c r="R210" s="9">
        <f>SUM(G210,I210,K210,M210,O210,Q210)</f>
        <v>42</v>
      </c>
      <c r="S210" s="9"/>
      <c r="T210" s="9" cm="1">
        <f t="array" ref="T210">SUM(LARGE(CHOOSE({1,2,3,4,5,6}, G210, I210, K210, M210, O210, Q210), _xlfn.SEQUENCE(MIN(5, COUNTA(G210, I210, K210, M210, O210, Q210)))))</f>
        <v>42</v>
      </c>
      <c r="U210" s="9">
        <f>1+COUNTIFS(B:B,B210,R:R,"&gt;"&amp;R210)</f>
        <v>48</v>
      </c>
    </row>
    <row r="211" spans="1:21" ht="20.100000000000001" customHeight="1" x14ac:dyDescent="0.3">
      <c r="A211" s="11" t="s">
        <v>78</v>
      </c>
      <c r="B211" s="11" t="s">
        <v>8</v>
      </c>
      <c r="C211" s="21" t="s">
        <v>71</v>
      </c>
      <c r="D211" s="11" t="str">
        <f>IF(OR(B211="Bant Girls", B211="Juv Girls"), "Bant/Juv Girls",
 IF(OR(B211="Jr Girls", B211="Sr Girls"), "Jr/Sr Girls", B211))</f>
        <v>Juv Boys</v>
      </c>
      <c r="E211" s="58">
        <v>9067</v>
      </c>
      <c r="F211" s="45">
        <v>36</v>
      </c>
      <c r="G211" s="8">
        <f>IFERROR(VALUE(VLOOKUP(F211, PTS!$A$2:$B$63, 2, FALSE)), "")</f>
        <v>24</v>
      </c>
      <c r="H211" s="45">
        <v>17</v>
      </c>
      <c r="I211" s="8">
        <f>IFERROR(VALUE(VLOOKUP(H211, PTS!$A$2:$B$63, 2, FALSE)), "")</f>
        <v>43</v>
      </c>
      <c r="J211" s="8">
        <v>44</v>
      </c>
      <c r="K211" s="8">
        <f>IFERROR(VALUE(VLOOKUP(J211, PTS!$A$2:$B$63, 2, FALSE)), "")</f>
        <v>16</v>
      </c>
      <c r="L211" s="20"/>
      <c r="M211" s="20"/>
      <c r="N211" s="20"/>
      <c r="O211" s="20"/>
      <c r="P211" s="20"/>
      <c r="Q211" s="20"/>
      <c r="R211" s="9">
        <f>SUM(G211,I211,K211,M211,O211,Q211)</f>
        <v>83</v>
      </c>
      <c r="S211" s="9"/>
      <c r="T211" s="9" cm="1">
        <f t="array" ref="T211">SUM(LARGE(CHOOSE({1,2,3,4,5,6}, G211, I211, K211, M211, O211, Q211), _xlfn.SEQUENCE(MIN(5, COUNTA(G211, I211, K211, M211, O211, Q211)))))</f>
        <v>83</v>
      </c>
      <c r="U211" s="9">
        <f>1+COUNTIFS(B:B,B211,R:R,"&gt;"&amp;R211)</f>
        <v>32</v>
      </c>
    </row>
    <row r="212" spans="1:21" ht="20.100000000000001" customHeight="1" x14ac:dyDescent="0.3">
      <c r="A212" s="11" t="s">
        <v>440</v>
      </c>
      <c r="B212" s="11" t="s">
        <v>8</v>
      </c>
      <c r="C212" s="12" t="s">
        <v>248</v>
      </c>
      <c r="D212" s="11" t="str">
        <f>IF(OR(B212="Bant Girls", B212="Juv Girls"), "Bant/Juv Girls",
 IF(OR(B212="Jr Girls", B212="Sr Girls"), "Jr/Sr Girls", B212))</f>
        <v>Juv Boys</v>
      </c>
      <c r="E212" s="58">
        <v>9006</v>
      </c>
      <c r="F212" s="45">
        <v>33</v>
      </c>
      <c r="G212" s="8">
        <f>IFERROR(VALUE(VLOOKUP(F212, PTS!$A$2:$B$63, 2, FALSE)), "")</f>
        <v>27</v>
      </c>
      <c r="H212" s="45">
        <v>42</v>
      </c>
      <c r="I212" s="8">
        <f>IFERROR(VALUE(VLOOKUP(H212, PTS!$A$2:$B$63, 2, FALSE)), "")</f>
        <v>18</v>
      </c>
      <c r="J212" s="9">
        <v>45</v>
      </c>
      <c r="K212" s="8">
        <f>IFERROR(VALUE(VLOOKUP(J212, PTS!$A$2:$B$63, 2, FALSE)), "")</f>
        <v>15</v>
      </c>
      <c r="L212" s="20"/>
      <c r="M212" s="20"/>
      <c r="N212" s="20"/>
      <c r="O212" s="20"/>
      <c r="P212" s="20"/>
      <c r="Q212" s="20"/>
      <c r="R212" s="9">
        <f>SUM(G212,I212,K212,M212,O212,Q212)</f>
        <v>60</v>
      </c>
      <c r="S212" s="9"/>
      <c r="T212" s="9" cm="1">
        <f t="array" ref="T212">SUM(LARGE(CHOOSE({1,2,3,4,5,6}, G212, I212, K212, M212, O212, Q212), _xlfn.SEQUENCE(MIN(5, COUNTA(G212, I212, K212, M212, O212, Q212)))))</f>
        <v>60</v>
      </c>
      <c r="U212" s="9">
        <f>1+COUNTIFS(B:B,B212,R:R,"&gt;"&amp;R212)</f>
        <v>41</v>
      </c>
    </row>
    <row r="213" spans="1:21" ht="20.100000000000001" customHeight="1" x14ac:dyDescent="0.3">
      <c r="A213" s="11" t="s">
        <v>275</v>
      </c>
      <c r="B213" s="11" t="s">
        <v>8</v>
      </c>
      <c r="C213" s="12" t="s">
        <v>272</v>
      </c>
      <c r="D213" s="11" t="str">
        <f>IF(OR(B213="Bant Girls", B213="Juv Girls"), "Bant/Juv Girls",
 IF(OR(B213="Jr Girls", B213="Sr Girls"), "Jr/Sr Girls", B213))</f>
        <v>Juv Boys</v>
      </c>
      <c r="E213" s="58">
        <v>9015</v>
      </c>
      <c r="F213" s="45">
        <v>38</v>
      </c>
      <c r="G213" s="8">
        <f>IFERROR(VALUE(VLOOKUP(F213, PTS!$A$2:$B$63, 2, FALSE)), "")</f>
        <v>22</v>
      </c>
      <c r="H213" s="45" t="s">
        <v>495</v>
      </c>
      <c r="I213" s="8">
        <f>IFERROR(VALUE(VLOOKUP(H213, PTS!$A$2:$B$63, 2, FALSE)), "")</f>
        <v>0</v>
      </c>
      <c r="J213" s="8">
        <v>46</v>
      </c>
      <c r="K213" s="8">
        <f>IFERROR(VALUE(VLOOKUP(J213, PTS!$A$2:$B$63, 2, FALSE)), "")</f>
        <v>14</v>
      </c>
      <c r="L213" s="20"/>
      <c r="M213" s="20"/>
      <c r="N213" s="20"/>
      <c r="O213" s="20"/>
      <c r="P213" s="20"/>
      <c r="Q213" s="20"/>
      <c r="R213" s="9">
        <f>SUM(G213,I213,K213,M213,O213,Q213)</f>
        <v>36</v>
      </c>
      <c r="S213" s="9"/>
      <c r="T213" s="9" cm="1">
        <f t="array" ref="T213">SUM(LARGE(CHOOSE({1,2,3,4,5,6}, G213, I213, K213, M213, O213, Q213), _xlfn.SEQUENCE(MIN(5, COUNTA(G213, I213, K213, M213, O213, Q213)))))</f>
        <v>36</v>
      </c>
      <c r="U213" s="9">
        <f>1+COUNTIFS(B:B,B213,R:R,"&gt;"&amp;R213)</f>
        <v>50</v>
      </c>
    </row>
    <row r="214" spans="1:21" ht="20.100000000000001" customHeight="1" x14ac:dyDescent="0.3">
      <c r="A214" s="11" t="s">
        <v>438</v>
      </c>
      <c r="B214" s="11" t="s">
        <v>8</v>
      </c>
      <c r="C214" s="12" t="s">
        <v>248</v>
      </c>
      <c r="D214" s="11" t="str">
        <f>IF(OR(B214="Bant Girls", B214="Juv Girls"), "Bant/Juv Girls",
 IF(OR(B214="Jr Girls", B214="Sr Girls"), "Jr/Sr Girls", B214))</f>
        <v>Juv Boys</v>
      </c>
      <c r="E214" s="58">
        <v>997</v>
      </c>
      <c r="F214" s="9" t="s">
        <v>495</v>
      </c>
      <c r="G214" s="8">
        <f>IFERROR(VALUE(VLOOKUP(F214, PTS!$A$2:$B$63, 2, FALSE)), "")</f>
        <v>0</v>
      </c>
      <c r="H214" s="9">
        <v>18</v>
      </c>
      <c r="I214" s="8">
        <f>IFERROR(VALUE(VLOOKUP(H214, PTS!$A$2:$B$63, 2, FALSE)), "")</f>
        <v>42</v>
      </c>
      <c r="J214" s="9">
        <v>47</v>
      </c>
      <c r="K214" s="8">
        <f>IFERROR(VALUE(VLOOKUP(J214, PTS!$A$2:$B$63, 2, FALSE)), "")</f>
        <v>13</v>
      </c>
      <c r="L214" s="9"/>
      <c r="M214" s="8"/>
      <c r="N214" s="9"/>
      <c r="O214" s="8"/>
      <c r="P214" s="9"/>
      <c r="Q214" s="8"/>
      <c r="R214" s="9">
        <f>SUM(G214,I214,K214,M214,O214,Q214)</f>
        <v>55</v>
      </c>
      <c r="S214" s="9"/>
      <c r="T214" s="9" cm="1">
        <f t="array" ref="T214">SUM(LARGE(CHOOSE({1,2,3,4,5,6}, G214, I214, K214, M214, O214, Q214), _xlfn.SEQUENCE(MIN(5, COUNTA(G214, I214, K214, M214, O214, Q214)))))</f>
        <v>55</v>
      </c>
      <c r="U214" s="9">
        <f>1+COUNTIFS(B:B,B214,R:R,"&gt;"&amp;R214)</f>
        <v>44</v>
      </c>
    </row>
    <row r="215" spans="1:21" ht="20.100000000000001" customHeight="1" x14ac:dyDescent="0.3">
      <c r="A215" s="11" t="s">
        <v>326</v>
      </c>
      <c r="B215" s="11" t="s">
        <v>8</v>
      </c>
      <c r="C215" s="12" t="s">
        <v>320</v>
      </c>
      <c r="D215" s="11" t="str">
        <f>IF(OR(B215="Bant Girls", B215="Juv Girls"), "Bant/Juv Girls",
 IF(OR(B215="Jr Girls", B215="Sr Girls"), "Jr/Sr Girls", B215))</f>
        <v>Juv Boys</v>
      </c>
      <c r="E215" s="58">
        <v>9033</v>
      </c>
      <c r="F215" s="9" t="s">
        <v>495</v>
      </c>
      <c r="G215" s="8">
        <f>IFERROR(VALUE(VLOOKUP(F215, PTS!$A$2:$B$63, 2, FALSE)), "")</f>
        <v>0</v>
      </c>
      <c r="H215" s="9">
        <v>49</v>
      </c>
      <c r="I215" s="8">
        <f>IFERROR(VALUE(VLOOKUP(H215, PTS!$A$2:$B$63, 2, FALSE)), "")</f>
        <v>11</v>
      </c>
      <c r="J215" s="8">
        <v>48</v>
      </c>
      <c r="K215" s="8">
        <f>IFERROR(VALUE(VLOOKUP(J215, PTS!$A$2:$B$63, 2, FALSE)), "")</f>
        <v>12</v>
      </c>
      <c r="L215" s="9"/>
      <c r="M215" s="8"/>
      <c r="N215" s="9"/>
      <c r="O215" s="8"/>
      <c r="P215" s="9"/>
      <c r="Q215" s="8"/>
      <c r="R215" s="9">
        <f>SUM(G215,I215,K215,M215,O215,Q215)</f>
        <v>23</v>
      </c>
      <c r="S215" s="9"/>
      <c r="T215" s="9" cm="1">
        <f t="array" ref="T215">SUM(LARGE(CHOOSE({1,2,3,4,5,6}, G215, I215, K215, M215, O215, Q215), _xlfn.SEQUENCE(MIN(5, COUNTA(G215, I215, K215, M215, O215, Q215)))))</f>
        <v>23</v>
      </c>
      <c r="U215" s="9">
        <f>1+COUNTIFS(B:B,B215,R:R,"&gt;"&amp;R215)</f>
        <v>56</v>
      </c>
    </row>
    <row r="216" spans="1:21" ht="20.100000000000001" customHeight="1" x14ac:dyDescent="0.3">
      <c r="A216" s="20" t="s">
        <v>81</v>
      </c>
      <c r="B216" s="11" t="s">
        <v>8</v>
      </c>
      <c r="C216" s="21" t="s">
        <v>71</v>
      </c>
      <c r="D216" s="11" t="str">
        <f>IF(OR(B216="Bant Girls", B216="Juv Girls"), "Bant/Juv Girls",
 IF(OR(B216="Jr Girls", B216="Sr Girls"), "Jr/Sr Girls", B216))</f>
        <v>Juv Boys</v>
      </c>
      <c r="E216" s="58">
        <v>9071</v>
      </c>
      <c r="F216" s="9" t="s">
        <v>495</v>
      </c>
      <c r="G216" s="8">
        <f>IFERROR(VALUE(VLOOKUP(F216, PTS!$A$2:$B$63, 2, FALSE)), "")</f>
        <v>0</v>
      </c>
      <c r="H216" s="9">
        <v>45</v>
      </c>
      <c r="I216" s="8">
        <f>IFERROR(VALUE(VLOOKUP(H216, PTS!$A$2:$B$63, 2, FALSE)), "")</f>
        <v>15</v>
      </c>
      <c r="J216" s="9">
        <v>49</v>
      </c>
      <c r="K216" s="8">
        <f>IFERROR(VALUE(VLOOKUP(J216, PTS!$A$2:$B$63, 2, FALSE)), "")</f>
        <v>11</v>
      </c>
      <c r="L216" s="9"/>
      <c r="M216" s="8"/>
      <c r="N216" s="9"/>
      <c r="O216" s="8"/>
      <c r="P216" s="9"/>
      <c r="Q216" s="8"/>
      <c r="R216" s="9">
        <f>SUM(G216,I216,K216,M216,O216,Q216)</f>
        <v>26</v>
      </c>
      <c r="S216" s="9"/>
      <c r="T216" s="9" cm="1">
        <f t="array" ref="T216">SUM(LARGE(CHOOSE({1,2,3,4,5,6}, G216, I216, K216, M216, O216, Q216), _xlfn.SEQUENCE(MIN(5, COUNTA(G216, I216, K216, M216, O216, Q216)))))</f>
        <v>26</v>
      </c>
      <c r="U216" s="9">
        <f>1+COUNTIFS(B:B,B216,R:R,"&gt;"&amp;R216)</f>
        <v>55</v>
      </c>
    </row>
    <row r="217" spans="1:21" ht="20.100000000000001" customHeight="1" x14ac:dyDescent="0.3">
      <c r="A217" s="20" t="s">
        <v>478</v>
      </c>
      <c r="B217" s="11" t="s">
        <v>8</v>
      </c>
      <c r="C217" s="12" t="s">
        <v>448</v>
      </c>
      <c r="D217" s="11" t="str">
        <f>IF(OR(B217="Bant Girls", B217="Juv Girls"), "Bant/Juv Girls",
 IF(OR(B217="Jr Girls", B217="Sr Girls"), "Jr/Sr Girls", B217))</f>
        <v>Juv Boys</v>
      </c>
      <c r="E217" s="58">
        <v>9026</v>
      </c>
      <c r="F217" s="9" t="s">
        <v>495</v>
      </c>
      <c r="G217" s="8">
        <f>IFERROR(VALUE(VLOOKUP(F217, PTS!$A$2:$B$63, 2, FALSE)), "")</f>
        <v>0</v>
      </c>
      <c r="H217" s="9">
        <v>36</v>
      </c>
      <c r="I217" s="8">
        <f>IFERROR(VALUE(VLOOKUP(H217, PTS!$A$2:$B$63, 2, FALSE)), "")</f>
        <v>24</v>
      </c>
      <c r="J217" s="8">
        <v>50</v>
      </c>
      <c r="K217" s="8">
        <f>IFERROR(VALUE(VLOOKUP(J217, PTS!$A$2:$B$63, 2, FALSE)), "")</f>
        <v>10</v>
      </c>
      <c r="L217" s="9"/>
      <c r="M217" s="8"/>
      <c r="N217" s="9"/>
      <c r="O217" s="8"/>
      <c r="P217" s="9"/>
      <c r="Q217" s="8"/>
      <c r="R217" s="9">
        <f>SUM(G217,I217,K217,M217,O217,Q217)</f>
        <v>34</v>
      </c>
      <c r="S217" s="9"/>
      <c r="T217" s="9" cm="1">
        <f t="array" ref="T217">SUM(LARGE(CHOOSE({1,2,3,4,5,6}, G217, I217, K217, M217, O217, Q217), _xlfn.SEQUENCE(MIN(5, COUNTA(G217, I217, K217, M217, O217, Q217)))))</f>
        <v>34</v>
      </c>
      <c r="U217" s="9">
        <f>1+COUNTIFS(B:B,B217,R:R,"&gt;"&amp;R217)</f>
        <v>51</v>
      </c>
    </row>
    <row r="218" spans="1:21" ht="20.100000000000001" customHeight="1" x14ac:dyDescent="0.3">
      <c r="A218" s="20" t="s">
        <v>348</v>
      </c>
      <c r="B218" s="11" t="s">
        <v>8</v>
      </c>
      <c r="C218" s="21" t="s">
        <v>349</v>
      </c>
      <c r="D218" s="11" t="str">
        <f>IF(OR(B218="Bant Girls", B218="Juv Girls"), "Bant/Juv Girls",
 IF(OR(B218="Jr Girls", B218="Sr Girls"), "Jr/Sr Girls", B218))</f>
        <v>Juv Boys</v>
      </c>
      <c r="E218" s="58">
        <v>9040</v>
      </c>
      <c r="F218" s="9" t="s">
        <v>495</v>
      </c>
      <c r="G218" s="8">
        <f>IFERROR(VALUE(VLOOKUP(F218, PTS!$A$2:$B$63, 2, FALSE)), "")</f>
        <v>0</v>
      </c>
      <c r="H218" s="45" t="s">
        <v>495</v>
      </c>
      <c r="I218" s="8">
        <f>IFERROR(VALUE(VLOOKUP(H218, PTS!$A$2:$B$63, 2, FALSE)), "")</f>
        <v>0</v>
      </c>
      <c r="J218" s="9">
        <v>51</v>
      </c>
      <c r="K218" s="8">
        <f>IFERROR(VALUE(VLOOKUP(J218, PTS!$A$2:$B$63, 2, FALSE)), "")</f>
        <v>9</v>
      </c>
      <c r="L218" s="9"/>
      <c r="M218" s="8"/>
      <c r="N218" s="9"/>
      <c r="O218" s="8"/>
      <c r="P218" s="9"/>
      <c r="Q218" s="8"/>
      <c r="R218" s="9">
        <f>SUM(G218,I218,K218,M218,O218,Q218)</f>
        <v>9</v>
      </c>
      <c r="S218" s="9"/>
      <c r="T218" s="9" cm="1">
        <f t="array" ref="T218">SUM(LARGE(CHOOSE({1,2,3,4,5,6}, G218, I218, K218, M218, O218, Q218), _xlfn.SEQUENCE(MIN(5, COUNTA(G218, I218, K218, M218, O218, Q218)))))</f>
        <v>9</v>
      </c>
      <c r="U218" s="9">
        <f>1+COUNTIFS(B:B,B218,R:R,"&gt;"&amp;R218)</f>
        <v>62</v>
      </c>
    </row>
    <row r="219" spans="1:21" ht="20.100000000000001" customHeight="1" x14ac:dyDescent="0.3">
      <c r="A219" s="20" t="s">
        <v>477</v>
      </c>
      <c r="B219" s="11" t="s">
        <v>8</v>
      </c>
      <c r="C219" s="12" t="s">
        <v>448</v>
      </c>
      <c r="D219" s="11" t="str">
        <f>IF(OR(B219="Bant Girls", B219="Juv Girls"), "Bant/Juv Girls",
 IF(OR(B219="Jr Girls", B219="Sr Girls"), "Jr/Sr Girls", B219))</f>
        <v>Juv Boys</v>
      </c>
      <c r="E219" s="58">
        <v>9029</v>
      </c>
      <c r="F219" s="9" t="s">
        <v>495</v>
      </c>
      <c r="G219" s="8">
        <f>IFERROR(VALUE(VLOOKUP(F219, PTS!$A$2:$B$63, 2, FALSE)), "")</f>
        <v>0</v>
      </c>
      <c r="H219" s="45" t="s">
        <v>495</v>
      </c>
      <c r="I219" s="8">
        <f>IFERROR(VALUE(VLOOKUP(H219, PTS!$A$2:$B$63, 2, FALSE)), "")</f>
        <v>0</v>
      </c>
      <c r="J219" s="8">
        <v>52</v>
      </c>
      <c r="K219" s="8">
        <f>IFERROR(VALUE(VLOOKUP(J219, PTS!$A$2:$B$63, 2, FALSE)), "")</f>
        <v>8</v>
      </c>
      <c r="L219" s="9"/>
      <c r="M219" s="8"/>
      <c r="N219" s="9"/>
      <c r="O219" s="8"/>
      <c r="P219" s="9"/>
      <c r="Q219" s="8"/>
      <c r="R219" s="9">
        <f>SUM(G219,I219,K219,M219,O219,Q219)</f>
        <v>8</v>
      </c>
      <c r="S219" s="9"/>
      <c r="T219" s="9" cm="1">
        <f t="array" ref="T219">SUM(LARGE(CHOOSE({1,2,3,4,5,6}, G219, I219, K219, M219, O219, Q219), _xlfn.SEQUENCE(MIN(5, COUNTA(G219, I219, K219, M219, O219, Q219)))))</f>
        <v>8</v>
      </c>
      <c r="U219" s="9">
        <f>1+COUNTIFS(B:B,B219,R:R,"&gt;"&amp;R219)</f>
        <v>63</v>
      </c>
    </row>
    <row r="220" spans="1:21" ht="20.100000000000001" customHeight="1" x14ac:dyDescent="0.3">
      <c r="A220" s="20" t="s">
        <v>476</v>
      </c>
      <c r="B220" s="11" t="s">
        <v>8</v>
      </c>
      <c r="C220" s="12" t="s">
        <v>448</v>
      </c>
      <c r="D220" s="11" t="str">
        <f>IF(OR(B220="Bant Girls", B220="Juv Girls"), "Bant/Juv Girls",
 IF(OR(B220="Jr Girls", B220="Sr Girls"), "Jr/Sr Girls", B220))</f>
        <v>Juv Boys</v>
      </c>
      <c r="E220" s="58">
        <v>9079</v>
      </c>
      <c r="F220" s="9" t="s">
        <v>495</v>
      </c>
      <c r="G220" s="8">
        <f>IFERROR(VALUE(VLOOKUP(F220, PTS!$A$2:$B$63, 2, FALSE)), "")</f>
        <v>0</v>
      </c>
      <c r="H220" s="9">
        <v>44</v>
      </c>
      <c r="I220" s="8">
        <f>IFERROR(VALUE(VLOOKUP(H220, PTS!$A$2:$B$63, 2, FALSE)), "")</f>
        <v>16</v>
      </c>
      <c r="J220" s="9" t="s">
        <v>495</v>
      </c>
      <c r="K220" s="8">
        <f>IFERROR(VALUE(VLOOKUP(J220, PTS!$A$2:$B$63, 2, FALSE)), "")</f>
        <v>0</v>
      </c>
      <c r="L220" s="9"/>
      <c r="M220" s="8"/>
      <c r="N220" s="9"/>
      <c r="O220" s="8"/>
      <c r="P220" s="9"/>
      <c r="Q220" s="8"/>
      <c r="R220" s="9">
        <f>SUM(G220,I220,K220,M220,O220,Q220)</f>
        <v>16</v>
      </c>
      <c r="S220" s="9"/>
      <c r="T220" s="9" cm="1">
        <f t="array" ref="T220">SUM(LARGE(CHOOSE({1,2,3,4,5,6}, G220, I220, K220, M220, O220, Q220), _xlfn.SEQUENCE(MIN(5, COUNTA(G220, I220, K220, M220, O220, Q220)))))</f>
        <v>16</v>
      </c>
      <c r="U220" s="9">
        <f>1+COUNTIFS(B:B,B220,R:R,"&gt;"&amp;R220)</f>
        <v>59</v>
      </c>
    </row>
    <row r="221" spans="1:21" ht="20.100000000000001" customHeight="1" x14ac:dyDescent="0.3">
      <c r="A221" s="20" t="s">
        <v>239</v>
      </c>
      <c r="B221" s="11" t="s">
        <v>8</v>
      </c>
      <c r="C221" s="12" t="s">
        <v>237</v>
      </c>
      <c r="D221" s="11" t="str">
        <f>IF(OR(B221="Bant Girls", B221="Juv Girls"), "Bant/Juv Girls",
 IF(OR(B221="Jr Girls", B221="Sr Girls"), "Jr/Sr Girls", B221))</f>
        <v>Juv Boys</v>
      </c>
      <c r="E221" s="58">
        <v>9049</v>
      </c>
      <c r="F221" s="45">
        <v>26</v>
      </c>
      <c r="G221" s="8">
        <f>IFERROR(VALUE(VLOOKUP(F221, PTS!$A$2:$B$63, 2, FALSE)), "")</f>
        <v>34</v>
      </c>
      <c r="H221" s="45" t="s">
        <v>495</v>
      </c>
      <c r="I221" s="8">
        <f>IFERROR(VALUE(VLOOKUP(H221, PTS!$A$2:$B$63, 2, FALSE)), "")</f>
        <v>0</v>
      </c>
      <c r="J221" s="45" t="s">
        <v>495</v>
      </c>
      <c r="K221" s="8">
        <f>IFERROR(VALUE(VLOOKUP(J221, PTS!$A$2:$B$63, 2, FALSE)), "")</f>
        <v>0</v>
      </c>
      <c r="L221" s="20"/>
      <c r="M221" s="20"/>
      <c r="N221" s="20"/>
      <c r="O221" s="20"/>
      <c r="P221" s="20"/>
      <c r="Q221" s="20"/>
      <c r="R221" s="9">
        <f>SUM(G221,I221,K221,M221,O221,Q221)</f>
        <v>34</v>
      </c>
      <c r="S221" s="9"/>
      <c r="T221" s="9" cm="1">
        <f t="array" ref="T221">SUM(LARGE(CHOOSE({1,2,3,4,5,6}, G221, I221, K221, M221, O221, Q221), _xlfn.SEQUENCE(MIN(5, COUNTA(G221, I221, K221, M221, O221, Q221)))))</f>
        <v>34</v>
      </c>
      <c r="U221" s="9">
        <f>1+COUNTIFS(B:B,B221,R:R,"&gt;"&amp;R221)</f>
        <v>51</v>
      </c>
    </row>
    <row r="222" spans="1:21" ht="20.100000000000001" customHeight="1" x14ac:dyDescent="0.3">
      <c r="A222" s="11" t="s">
        <v>200</v>
      </c>
      <c r="B222" s="11" t="s">
        <v>8</v>
      </c>
      <c r="C222" s="21" t="s">
        <v>455</v>
      </c>
      <c r="D222" s="11" t="str">
        <f>IF(OR(B222="Bant Girls", B222="Juv Girls"), "Bant/Juv Girls",
 IF(OR(B222="Jr Girls", B222="Sr Girls"), "Jr/Sr Girls", B222))</f>
        <v>Juv Boys</v>
      </c>
      <c r="E222" s="58">
        <v>9055</v>
      </c>
      <c r="F222" s="9" t="s">
        <v>495</v>
      </c>
      <c r="G222" s="8">
        <f>IFERROR(VALUE(VLOOKUP(F222, PTS!$A$2:$B$63, 2, FALSE)), "")</f>
        <v>0</v>
      </c>
      <c r="H222" s="45" t="s">
        <v>495</v>
      </c>
      <c r="I222" s="8">
        <f>IFERROR(VALUE(VLOOKUP(H222, PTS!$A$2:$B$63, 2, FALSE)), "")</f>
        <v>0</v>
      </c>
      <c r="J222" s="45" t="s">
        <v>495</v>
      </c>
      <c r="K222" s="8">
        <f>IFERROR(VALUE(VLOOKUP(J222, PTS!$A$2:$B$63, 2, FALSE)), "")</f>
        <v>0</v>
      </c>
      <c r="L222" s="20"/>
      <c r="M222" s="20"/>
      <c r="N222" s="20"/>
      <c r="O222" s="20"/>
      <c r="P222" s="20"/>
      <c r="Q222" s="20"/>
      <c r="R222" s="9">
        <f>SUM(G222,I222,K222,M222,O222,Q222)</f>
        <v>0</v>
      </c>
      <c r="S222" s="9"/>
      <c r="T222" s="9" cm="1">
        <f t="array" ref="T222">SUM(LARGE(CHOOSE({1,2,3,4,5,6}, G222, I222, K222, M222, O222, Q222), _xlfn.SEQUENCE(MIN(5, COUNTA(G222, I222, K222, M222, O222, Q222)))))</f>
        <v>0</v>
      </c>
      <c r="U222" s="9">
        <f>1+COUNTIFS(B:B,B222,R:R,"&gt;"&amp;R222)</f>
        <v>66</v>
      </c>
    </row>
    <row r="223" spans="1:21" ht="20.100000000000001" customHeight="1" x14ac:dyDescent="0.3">
      <c r="A223" s="20" t="s">
        <v>489</v>
      </c>
      <c r="B223" s="11" t="s">
        <v>8</v>
      </c>
      <c r="C223" s="12" t="s">
        <v>448</v>
      </c>
      <c r="D223" s="11" t="str">
        <f>IF(OR(B223="Bant Girls", B223="Juv Girls"), "Bant/Juv Girls",
 IF(OR(B223="Jr Girls", B223="Sr Girls"), "Jr/Sr Girls", B223))</f>
        <v>Juv Boys</v>
      </c>
      <c r="E223" s="58">
        <v>9080</v>
      </c>
      <c r="F223" s="9" t="s">
        <v>495</v>
      </c>
      <c r="G223" s="8">
        <f>IFERROR(VALUE(VLOOKUP(F223, PTS!$A$2:$B$63, 2, FALSE)), "")</f>
        <v>0</v>
      </c>
      <c r="H223" s="45" t="s">
        <v>495</v>
      </c>
      <c r="I223" s="8">
        <f>IFERROR(VALUE(VLOOKUP(H223, PTS!$A$2:$B$63, 2, FALSE)), "")</f>
        <v>0</v>
      </c>
      <c r="J223" s="9" t="s">
        <v>495</v>
      </c>
      <c r="K223" s="8">
        <f>IFERROR(VALUE(VLOOKUP(J223, PTS!$A$2:$B$63, 2, FALSE)), "")</f>
        <v>0</v>
      </c>
      <c r="L223" s="9"/>
      <c r="M223" s="8"/>
      <c r="N223" s="9"/>
      <c r="O223" s="8"/>
      <c r="P223" s="9"/>
      <c r="Q223" s="8"/>
      <c r="R223" s="9">
        <f>SUM(G223,I223,K223,M223,O223,Q223)</f>
        <v>0</v>
      </c>
      <c r="S223" s="9"/>
      <c r="T223" s="9" cm="1">
        <f t="array" ref="T223">SUM(LARGE(CHOOSE({1,2,3,4,5,6}, G223, I223, K223, M223, O223, Q223), _xlfn.SEQUENCE(MIN(5, COUNTA(G223, I223, K223, M223, O223, Q223)))))</f>
        <v>0</v>
      </c>
      <c r="U223" s="9">
        <f>1+COUNTIFS(B:B,B223,R:R,"&gt;"&amp;R223)</f>
        <v>66</v>
      </c>
    </row>
    <row r="224" spans="1:21" ht="20.100000000000001" customHeight="1" x14ac:dyDescent="0.3">
      <c r="A224" s="20" t="s">
        <v>419</v>
      </c>
      <c r="B224" s="11" t="s">
        <v>8</v>
      </c>
      <c r="C224" s="21" t="s">
        <v>455</v>
      </c>
      <c r="D224" s="11" t="str">
        <f>IF(OR(B224="Bant Girls", B224="Juv Girls"), "Bant/Juv Girls",
 IF(OR(B224="Jr Girls", B224="Sr Girls"), "Jr/Sr Girls", B224))</f>
        <v>Juv Boys</v>
      </c>
      <c r="E224" s="58">
        <v>9078</v>
      </c>
      <c r="F224" s="8" t="s">
        <v>7</v>
      </c>
      <c r="G224" s="8">
        <f>IFERROR(VALUE(VLOOKUP(F224, PTS!$A$2:$B$63, 2, FALSE)), "")</f>
        <v>1</v>
      </c>
      <c r="H224" s="45" t="s">
        <v>495</v>
      </c>
      <c r="I224" s="8">
        <f>IFERROR(VALUE(VLOOKUP(H224, PTS!$A$2:$B$63, 2, FALSE)), "")</f>
        <v>0</v>
      </c>
      <c r="J224" s="9" t="s">
        <v>495</v>
      </c>
      <c r="K224" s="8">
        <f>IFERROR(VALUE(VLOOKUP(J224, PTS!$A$2:$B$63, 2, FALSE)), "")</f>
        <v>0</v>
      </c>
      <c r="L224" s="8"/>
      <c r="M224" s="8"/>
      <c r="N224" s="9"/>
      <c r="O224" s="8"/>
      <c r="P224" s="8"/>
      <c r="Q224" s="8"/>
      <c r="R224" s="9">
        <f>SUM(G224,I224,K224,M224,O224,Q224)</f>
        <v>1</v>
      </c>
      <c r="S224" s="9"/>
      <c r="T224" s="9" cm="1">
        <f t="array" ref="T224">SUM(LARGE(CHOOSE({1,2,3,4,5,6}, G224, I224, K224, M224, O224, Q224), _xlfn.SEQUENCE(MIN(5, COUNTA(G224, I224, K224, M224, O224, Q224)))))</f>
        <v>1</v>
      </c>
      <c r="U224" s="9">
        <f>1+COUNTIFS(B:B,B224,R:R,"&gt;"&amp;R224)</f>
        <v>64</v>
      </c>
    </row>
    <row r="225" spans="1:21" ht="20.100000000000001" customHeight="1" x14ac:dyDescent="0.3">
      <c r="A225" s="20" t="s">
        <v>345</v>
      </c>
      <c r="B225" s="11" t="s">
        <v>8</v>
      </c>
      <c r="C225" s="21" t="s">
        <v>344</v>
      </c>
      <c r="D225" s="11" t="str">
        <f>IF(OR(B225="Bant Girls", B225="Juv Girls"), "Bant/Juv Girls",
 IF(OR(B225="Jr Girls", B225="Sr Girls"), "Jr/Sr Girls", B225))</f>
        <v>Juv Boys</v>
      </c>
      <c r="E225" s="58">
        <v>9039</v>
      </c>
      <c r="F225" s="9" t="s">
        <v>495</v>
      </c>
      <c r="G225" s="8">
        <f>IFERROR(VALUE(VLOOKUP(F225, PTS!$A$2:$B$63, 2, FALSE)), "")</f>
        <v>0</v>
      </c>
      <c r="H225" s="9">
        <v>48</v>
      </c>
      <c r="I225" s="8">
        <f>IFERROR(VALUE(VLOOKUP(H225, PTS!$A$2:$B$63, 2, FALSE)), "")</f>
        <v>12</v>
      </c>
      <c r="J225" s="9" t="s">
        <v>495</v>
      </c>
      <c r="K225" s="8">
        <f>IFERROR(VALUE(VLOOKUP(J225, PTS!$A$2:$B$63, 2, FALSE)), "")</f>
        <v>0</v>
      </c>
      <c r="L225" s="9"/>
      <c r="M225" s="8"/>
      <c r="N225" s="9"/>
      <c r="O225" s="8"/>
      <c r="P225" s="9"/>
      <c r="Q225" s="8"/>
      <c r="R225" s="9">
        <f>SUM(G225,I225,K225,M225,O225,Q225)</f>
        <v>12</v>
      </c>
      <c r="S225" s="9"/>
      <c r="T225" s="9" cm="1">
        <f t="array" ref="T225">SUM(LARGE(CHOOSE({1,2,3,4,5,6}, G225, I225, K225, M225, O225, Q225), _xlfn.SEQUENCE(MIN(5, COUNTA(G225, I225, K225, M225, O225, Q225)))))</f>
        <v>12</v>
      </c>
      <c r="U225" s="9">
        <f>1+COUNTIFS(B:B,B225,R:R,"&gt;"&amp;R225)</f>
        <v>61</v>
      </c>
    </row>
    <row r="226" spans="1:21" ht="20.100000000000001" customHeight="1" x14ac:dyDescent="0.3">
      <c r="A226" s="11" t="s">
        <v>146</v>
      </c>
      <c r="B226" s="11" t="s">
        <v>8</v>
      </c>
      <c r="C226" s="12" t="s">
        <v>138</v>
      </c>
      <c r="D226" s="11" t="str">
        <f>IF(OR(B226="Bant Girls", B226="Juv Girls"), "Bant/Juv Girls",
 IF(OR(B226="Jr Girls", B226="Sr Girls"), "Jr/Sr Girls", B226))</f>
        <v>Juv Boys</v>
      </c>
      <c r="E226" s="58">
        <v>9064</v>
      </c>
      <c r="F226" s="9" t="s">
        <v>495</v>
      </c>
      <c r="G226" s="8">
        <f>IFERROR(VALUE(VLOOKUP(F226, PTS!$A$2:$B$63, 2, FALSE)), "")</f>
        <v>0</v>
      </c>
      <c r="H226" s="45">
        <v>40</v>
      </c>
      <c r="I226" s="8">
        <f>IFERROR(VALUE(VLOOKUP(H226, PTS!$A$2:$B$63, 2, FALSE)), "")</f>
        <v>20</v>
      </c>
      <c r="J226" s="45" t="s">
        <v>495</v>
      </c>
      <c r="K226" s="8">
        <f>IFERROR(VALUE(VLOOKUP(J226, PTS!$A$2:$B$63, 2, FALSE)), "")</f>
        <v>0</v>
      </c>
      <c r="L226" s="20"/>
      <c r="M226" s="20"/>
      <c r="N226" s="20"/>
      <c r="O226" s="20"/>
      <c r="P226" s="20"/>
      <c r="Q226" s="20"/>
      <c r="R226" s="9">
        <f>SUM(G226,I226,K226,M226,O226,Q226)</f>
        <v>20</v>
      </c>
      <c r="S226" s="9"/>
      <c r="T226" s="9" cm="1">
        <f t="array" ref="T226">SUM(LARGE(CHOOSE({1,2,3,4,5,6}, G226, I226, K226, M226, O226, Q226), _xlfn.SEQUENCE(MIN(5, COUNTA(G226, I226, K226, M226, O226, Q226)))))</f>
        <v>20</v>
      </c>
      <c r="U226" s="9">
        <f>1+COUNTIFS(B:B,B226,R:R,"&gt;"&amp;R226)</f>
        <v>57</v>
      </c>
    </row>
    <row r="227" spans="1:21" ht="20.100000000000001" customHeight="1" x14ac:dyDescent="0.3">
      <c r="A227" s="20" t="s">
        <v>237</v>
      </c>
      <c r="B227" s="11" t="s">
        <v>8</v>
      </c>
      <c r="C227" s="12" t="s">
        <v>237</v>
      </c>
      <c r="D227" s="11" t="str">
        <f>IF(OR(B227="Bant Girls", B227="Juv Girls"), "Bant/Juv Girls",
 IF(OR(B227="Jr Girls", B227="Sr Girls"), "Jr/Sr Girls", B227))</f>
        <v>Juv Boys</v>
      </c>
      <c r="E227" s="58">
        <v>9052</v>
      </c>
      <c r="F227" s="9" t="s">
        <v>495</v>
      </c>
      <c r="G227" s="8">
        <f>IFERROR(VALUE(VLOOKUP(F227, PTS!$A$2:$B$63, 2, FALSE)), "")</f>
        <v>0</v>
      </c>
      <c r="H227" s="45" t="s">
        <v>495</v>
      </c>
      <c r="I227" s="8">
        <f>IFERROR(VALUE(VLOOKUP(H227, PTS!$A$2:$B$63, 2, FALSE)), "")</f>
        <v>0</v>
      </c>
      <c r="J227" s="45" t="s">
        <v>495</v>
      </c>
      <c r="K227" s="8">
        <f>IFERROR(VALUE(VLOOKUP(J227, PTS!$A$2:$B$63, 2, FALSE)), "")</f>
        <v>0</v>
      </c>
      <c r="L227" s="20"/>
      <c r="M227" s="20"/>
      <c r="N227" s="20"/>
      <c r="O227" s="20"/>
      <c r="P227" s="20"/>
      <c r="Q227" s="20"/>
      <c r="R227" s="9">
        <f>SUM(G227,I227,K227,M227,O227,Q227)</f>
        <v>0</v>
      </c>
      <c r="S227" s="9"/>
      <c r="T227" s="9" cm="1">
        <f t="array" ref="T227">SUM(LARGE(CHOOSE({1,2,3,4,5,6}, G227, I227, K227, M227, O227, Q227), _xlfn.SEQUENCE(MIN(5, COUNTA(G227, I227, K227, M227, O227, Q227)))))</f>
        <v>0</v>
      </c>
      <c r="U227" s="9">
        <f>1+COUNTIFS(B:B,B227,R:R,"&gt;"&amp;R227)</f>
        <v>66</v>
      </c>
    </row>
    <row r="228" spans="1:21" ht="20.100000000000001" customHeight="1" x14ac:dyDescent="0.3">
      <c r="A228" s="20" t="s">
        <v>241</v>
      </c>
      <c r="B228" s="11" t="s">
        <v>8</v>
      </c>
      <c r="C228" s="12" t="s">
        <v>237</v>
      </c>
      <c r="D228" s="11" t="str">
        <f>IF(OR(B228="Bant Girls", B228="Juv Girls"), "Bant/Juv Girls",
 IF(OR(B228="Jr Girls", B228="Sr Girls"), "Jr/Sr Girls", B228))</f>
        <v>Juv Boys</v>
      </c>
      <c r="E228" s="58">
        <v>9051</v>
      </c>
      <c r="F228" s="45">
        <v>25</v>
      </c>
      <c r="G228" s="8">
        <f>IFERROR(VALUE(VLOOKUP(F228, PTS!$A$2:$B$63, 2, FALSE)), "")</f>
        <v>35</v>
      </c>
      <c r="H228" s="45">
        <v>29</v>
      </c>
      <c r="I228" s="8">
        <f>IFERROR(VALUE(VLOOKUP(H228, PTS!$A$2:$B$63, 2, FALSE)), "")</f>
        <v>31</v>
      </c>
      <c r="J228" s="45" t="s">
        <v>495</v>
      </c>
      <c r="K228" s="8">
        <f>IFERROR(VALUE(VLOOKUP(J228, PTS!$A$2:$B$63, 2, FALSE)), "")</f>
        <v>0</v>
      </c>
      <c r="L228" s="20"/>
      <c r="M228" s="20"/>
      <c r="N228" s="20"/>
      <c r="O228" s="20"/>
      <c r="P228" s="20"/>
      <c r="Q228" s="20"/>
      <c r="R228" s="9">
        <f>SUM(G228,I228,K228,M228,O228,Q228)</f>
        <v>66</v>
      </c>
      <c r="S228" s="9"/>
      <c r="T228" s="9" cm="1">
        <f t="array" ref="T228">SUM(LARGE(CHOOSE({1,2,3,4,5,6}, G228, I228, K228, M228, O228, Q228), _xlfn.SEQUENCE(MIN(5, COUNTA(G228, I228, K228, M228, O228, Q228)))))</f>
        <v>66</v>
      </c>
      <c r="U228" s="9">
        <f>1+COUNTIFS(B:B,B228,R:R,"&gt;"&amp;R228)</f>
        <v>38</v>
      </c>
    </row>
    <row r="229" spans="1:21" ht="20.100000000000001" customHeight="1" x14ac:dyDescent="0.3">
      <c r="A229" s="20" t="s">
        <v>338</v>
      </c>
      <c r="B229" s="11" t="s">
        <v>8</v>
      </c>
      <c r="C229" s="12" t="s">
        <v>454</v>
      </c>
      <c r="D229" s="11" t="str">
        <f>IF(OR(B229="Bant Girls", B229="Juv Girls"), "Bant/Juv Girls",
 IF(OR(B229="Jr Girls", B229="Sr Girls"), "Jr/Sr Girls", B229))</f>
        <v>Juv Boys</v>
      </c>
      <c r="E229" s="58">
        <v>9035</v>
      </c>
      <c r="F229" s="9">
        <v>4</v>
      </c>
      <c r="G229" s="8">
        <f>IFERROR(VALUE(VLOOKUP(F229, PTS!$A$2:$B$63, 2, FALSE)), "")</f>
        <v>85</v>
      </c>
      <c r="H229" s="9">
        <v>1</v>
      </c>
      <c r="I229" s="8">
        <f>IFERROR(VALUE(VLOOKUP(H229, PTS!$A$2:$B$63, 2, FALSE)), "")</f>
        <v>100</v>
      </c>
      <c r="J229" s="9" t="s">
        <v>495</v>
      </c>
      <c r="K229" s="8">
        <f>IFERROR(VALUE(VLOOKUP(J229, PTS!$A$2:$B$63, 2, FALSE)), "")</f>
        <v>0</v>
      </c>
      <c r="L229" s="9"/>
      <c r="M229" s="8"/>
      <c r="N229" s="9"/>
      <c r="O229" s="8"/>
      <c r="P229" s="9"/>
      <c r="Q229" s="8"/>
      <c r="R229" s="9">
        <f>SUM(G229,I229,K229,M229,O229,Q229)</f>
        <v>185</v>
      </c>
      <c r="S229" s="9"/>
      <c r="T229" s="9" cm="1">
        <f t="array" ref="T229">SUM(LARGE(CHOOSE({1,2,3,4,5,6}, G229, I229, K229, M229, O229, Q229), _xlfn.SEQUENCE(MIN(5, COUNTA(G229, I229, K229, M229, O229, Q229)))))</f>
        <v>185</v>
      </c>
      <c r="U229" s="9">
        <f>1+COUNTIFS(B:B,B229,R:R,"&gt;"&amp;R229)</f>
        <v>5</v>
      </c>
    </row>
    <row r="230" spans="1:21" ht="20.100000000000001" customHeight="1" x14ac:dyDescent="0.3">
      <c r="A230" s="11" t="s">
        <v>145</v>
      </c>
      <c r="B230" s="11" t="s">
        <v>8</v>
      </c>
      <c r="C230" s="12" t="s">
        <v>138</v>
      </c>
      <c r="D230" s="11" t="str">
        <f>IF(OR(B230="Bant Girls", B230="Juv Girls"), "Bant/Juv Girls",
 IF(OR(B230="Jr Girls", B230="Sr Girls"), "Jr/Sr Girls", B230))</f>
        <v>Juv Boys</v>
      </c>
      <c r="E230" s="58">
        <v>9063</v>
      </c>
      <c r="F230" s="9" t="s">
        <v>495</v>
      </c>
      <c r="G230" s="8">
        <f>IFERROR(VALUE(VLOOKUP(F230, PTS!$A$2:$B$63, 2, FALSE)), "")</f>
        <v>0</v>
      </c>
      <c r="H230" s="45">
        <v>47</v>
      </c>
      <c r="I230" s="8">
        <f>IFERROR(VALUE(VLOOKUP(H230, PTS!$A$2:$B$63, 2, FALSE)), "")</f>
        <v>13</v>
      </c>
      <c r="J230" s="45" t="s">
        <v>495</v>
      </c>
      <c r="K230" s="8">
        <f>IFERROR(VALUE(VLOOKUP(J230, PTS!$A$2:$B$63, 2, FALSE)), "")</f>
        <v>0</v>
      </c>
      <c r="L230" s="20"/>
      <c r="M230" s="20"/>
      <c r="N230" s="20"/>
      <c r="O230" s="20"/>
      <c r="P230" s="20"/>
      <c r="Q230" s="20"/>
      <c r="R230" s="9">
        <f>SUM(G230,I230,K230,M230,O230,Q230)</f>
        <v>13</v>
      </c>
      <c r="S230" s="9"/>
      <c r="T230" s="9" cm="1">
        <f t="array" ref="T230">SUM(LARGE(CHOOSE({1,2,3,4,5,6}, G230, I230, K230, M230, O230, Q230), _xlfn.SEQUENCE(MIN(5, COUNTA(G230, I230, K230, M230, O230, Q230)))))</f>
        <v>13</v>
      </c>
      <c r="U230" s="9">
        <f>1+COUNTIFS(B:B,B230,R:R,"&gt;"&amp;R230)</f>
        <v>60</v>
      </c>
    </row>
    <row r="231" spans="1:21" ht="20.100000000000001" customHeight="1" x14ac:dyDescent="0.3">
      <c r="A231" s="20" t="s">
        <v>339</v>
      </c>
      <c r="B231" s="11" t="s">
        <v>8</v>
      </c>
      <c r="C231" s="12" t="s">
        <v>454</v>
      </c>
      <c r="D231" s="11" t="str">
        <f>IF(OR(B231="Bant Girls", B231="Juv Girls"), "Bant/Juv Girls",
 IF(OR(B231="Jr Girls", B231="Sr Girls"), "Jr/Sr Girls", B231))</f>
        <v>Juv Boys</v>
      </c>
      <c r="E231" s="58">
        <v>9036</v>
      </c>
      <c r="F231" s="9" t="s">
        <v>495</v>
      </c>
      <c r="G231" s="8">
        <f>IFERROR(VALUE(VLOOKUP(F231, PTS!$A$2:$B$63, 2, FALSE)), "")</f>
        <v>0</v>
      </c>
      <c r="H231" s="45" t="s">
        <v>495</v>
      </c>
      <c r="I231" s="8">
        <f>IFERROR(VALUE(VLOOKUP(H231, PTS!$A$2:$B$63, 2, FALSE)), "")</f>
        <v>0</v>
      </c>
      <c r="J231" s="9" t="s">
        <v>495</v>
      </c>
      <c r="K231" s="8">
        <f>IFERROR(VALUE(VLOOKUP(J231, PTS!$A$2:$B$63, 2, FALSE)), "")</f>
        <v>0</v>
      </c>
      <c r="L231" s="9"/>
      <c r="M231" s="8"/>
      <c r="N231" s="9"/>
      <c r="O231" s="8"/>
      <c r="P231" s="9"/>
      <c r="Q231" s="8"/>
      <c r="R231" s="9">
        <f>SUM(G231,I231,K231,M231,O231,Q231)</f>
        <v>0</v>
      </c>
      <c r="S231" s="9"/>
      <c r="T231" s="9" cm="1">
        <f t="array" ref="T231">SUM(LARGE(CHOOSE({1,2,3,4,5,6}, G231, I231, K231, M231, O231, Q231), _xlfn.SEQUENCE(MIN(5, COUNTA(G231, I231, K231, M231, O231, Q231)))))</f>
        <v>0</v>
      </c>
      <c r="U231" s="9">
        <f>1+COUNTIFS(B:B,B231,R:R,"&gt;"&amp;R231)</f>
        <v>66</v>
      </c>
    </row>
    <row r="232" spans="1:21" ht="20.100000000000001" customHeight="1" x14ac:dyDescent="0.3">
      <c r="A232" s="20" t="s">
        <v>307</v>
      </c>
      <c r="B232" s="11" t="s">
        <v>8</v>
      </c>
      <c r="C232" s="12" t="s">
        <v>448</v>
      </c>
      <c r="D232" s="11" t="str">
        <f>IF(OR(B232="Bant Girls", B232="Juv Girls"), "Bant/Juv Girls",
 IF(OR(B232="Jr Girls", B232="Sr Girls"), "Jr/Sr Girls", B232))</f>
        <v>Juv Boys</v>
      </c>
      <c r="E232" s="58">
        <v>9028</v>
      </c>
      <c r="F232" s="9">
        <v>39</v>
      </c>
      <c r="G232" s="8">
        <f>IFERROR(VALUE(VLOOKUP(F232, PTS!$A$2:$B$63, 2, FALSE)), "")</f>
        <v>21</v>
      </c>
      <c r="H232" s="9">
        <v>50</v>
      </c>
      <c r="I232" s="8">
        <f>IFERROR(VALUE(VLOOKUP(H232, PTS!$A$2:$B$63, 2, FALSE)), "")</f>
        <v>10</v>
      </c>
      <c r="J232" s="9" t="s">
        <v>495</v>
      </c>
      <c r="K232" s="8">
        <f>IFERROR(VALUE(VLOOKUP(J232, PTS!$A$2:$B$63, 2, FALSE)), "")</f>
        <v>0</v>
      </c>
      <c r="L232" s="9"/>
      <c r="M232" s="8"/>
      <c r="N232" s="9"/>
      <c r="O232" s="8"/>
      <c r="P232" s="9"/>
      <c r="Q232" s="8"/>
      <c r="R232" s="9">
        <f>SUM(G232,I232,K232,M232,O232,Q232)</f>
        <v>31</v>
      </c>
      <c r="S232" s="9"/>
      <c r="T232" s="9" cm="1">
        <f t="array" ref="T232">SUM(LARGE(CHOOSE({1,2,3,4,5,6}, G232, I232, K232, M232, O232, Q232), _xlfn.SEQUENCE(MIN(5, COUNTA(G232, I232, K232, M232, O232, Q232)))))</f>
        <v>31</v>
      </c>
      <c r="U232" s="9">
        <f>1+COUNTIFS(B:B,B232,R:R,"&gt;"&amp;R232)</f>
        <v>54</v>
      </c>
    </row>
    <row r="233" spans="1:21" ht="20.100000000000001" customHeight="1" x14ac:dyDescent="0.3">
      <c r="A233" s="11" t="s">
        <v>474</v>
      </c>
      <c r="B233" s="11" t="s">
        <v>8</v>
      </c>
      <c r="C233" s="12" t="s">
        <v>310</v>
      </c>
      <c r="D233" s="11" t="str">
        <f>IF(OR(B233="Bant Girls", B233="Juv Girls"), "Bant/Juv Girls",
 IF(OR(B233="Jr Girls", B233="Sr Girls"), "Jr/Sr Girls", B233))</f>
        <v>Juv Boys</v>
      </c>
      <c r="E233" s="58">
        <v>9081</v>
      </c>
      <c r="F233" s="9" t="s">
        <v>495</v>
      </c>
      <c r="G233" s="8">
        <f>IFERROR(VALUE(VLOOKUP(F233, PTS!$A$2:$B$63, 2, FALSE)), "")</f>
        <v>0</v>
      </c>
      <c r="H233" s="9">
        <v>15</v>
      </c>
      <c r="I233" s="8">
        <f>IFERROR(VALUE(VLOOKUP(H233, PTS!$A$2:$B$63, 2, FALSE)), "")</f>
        <v>45</v>
      </c>
      <c r="J233" s="8" t="s">
        <v>495</v>
      </c>
      <c r="K233" s="8">
        <f>IFERROR(VALUE(VLOOKUP(J233, PTS!$A$2:$B$63, 2, FALSE)), "")</f>
        <v>0</v>
      </c>
      <c r="L233" s="9"/>
      <c r="M233" s="8"/>
      <c r="N233" s="9"/>
      <c r="O233" s="8"/>
      <c r="P233" s="9"/>
      <c r="Q233" s="8"/>
      <c r="R233" s="9">
        <f>SUM(G233,I233,K233,M233,O233,Q233)</f>
        <v>45</v>
      </c>
      <c r="S233" s="9"/>
      <c r="T233" s="9" cm="1">
        <f t="array" ref="T233">SUM(LARGE(CHOOSE({1,2,3,4,5,6}, G233, I233, K233, M233, O233, Q233), _xlfn.SEQUENCE(MIN(5, COUNTA(G233, I233, K233, M233, O233, Q233)))))</f>
        <v>45</v>
      </c>
      <c r="U233" s="9">
        <f>1+COUNTIFS(B:B,B233,R:R,"&gt;"&amp;R233)</f>
        <v>46</v>
      </c>
    </row>
    <row r="234" spans="1:21" ht="20.100000000000001" customHeight="1" x14ac:dyDescent="0.3">
      <c r="A234" s="20" t="s">
        <v>340</v>
      </c>
      <c r="B234" s="11" t="s">
        <v>8</v>
      </c>
      <c r="C234" s="12" t="s">
        <v>454</v>
      </c>
      <c r="D234" s="11" t="str">
        <f>IF(OR(B234="Bant Girls", B234="Juv Girls"), "Bant/Juv Girls",
 IF(OR(B234="Jr Girls", B234="Sr Girls"), "Jr/Sr Girls", B234))</f>
        <v>Juv Boys</v>
      </c>
      <c r="E234" s="58">
        <v>9037</v>
      </c>
      <c r="F234" s="9" t="s">
        <v>495</v>
      </c>
      <c r="G234" s="8">
        <f>IFERROR(VALUE(VLOOKUP(F234, PTS!$A$2:$B$63, 2, FALSE)), "")</f>
        <v>0</v>
      </c>
      <c r="H234" s="8">
        <v>9</v>
      </c>
      <c r="I234" s="8">
        <f>IFERROR(VALUE(VLOOKUP(H234, PTS!$A$2:$B$63, 2, FALSE)), "")</f>
        <v>60</v>
      </c>
      <c r="J234" s="8" t="s">
        <v>495</v>
      </c>
      <c r="K234" s="8">
        <f>IFERROR(VALUE(VLOOKUP(J234, PTS!$A$2:$B$63, 2, FALSE)), "")</f>
        <v>0</v>
      </c>
      <c r="L234" s="9"/>
      <c r="M234" s="8"/>
      <c r="N234" s="9"/>
      <c r="O234" s="8"/>
      <c r="P234" s="9"/>
      <c r="Q234" s="8"/>
      <c r="R234" s="9">
        <f>SUM(G234,I234,K234,M234,O234,Q234)</f>
        <v>60</v>
      </c>
      <c r="S234" s="9"/>
      <c r="T234" s="9" cm="1">
        <f t="array" ref="T234">SUM(LARGE(CHOOSE({1,2,3,4,5,6}, G234, I234, K234, M234, O234, Q234), _xlfn.SEQUENCE(MIN(5, COUNTA(G234, I234, K234, M234, O234, Q234)))))</f>
        <v>60</v>
      </c>
      <c r="U234" s="9">
        <f>1+COUNTIFS(B:B,B234,R:R,"&gt;"&amp;R234)</f>
        <v>41</v>
      </c>
    </row>
    <row r="235" spans="1:21" ht="20.100000000000001" customHeight="1" x14ac:dyDescent="0.3">
      <c r="A235" s="20" t="s">
        <v>293</v>
      </c>
      <c r="B235" s="11" t="s">
        <v>8</v>
      </c>
      <c r="C235" s="12" t="s">
        <v>290</v>
      </c>
      <c r="D235" s="11" t="str">
        <f>IF(OR(B235="Bant Girls", B235="Juv Girls"), "Bant/Juv Girls",
 IF(OR(B235="Jr Girls", B235="Sr Girls"), "Jr/Sr Girls", B235))</f>
        <v>Juv Boys</v>
      </c>
      <c r="E235" s="58">
        <v>9025</v>
      </c>
      <c r="F235" s="9" t="s">
        <v>7</v>
      </c>
      <c r="G235" s="8">
        <f>IFERROR(VALUE(VLOOKUP(F235, PTS!$A$2:$B$63, 2, FALSE)), "")</f>
        <v>1</v>
      </c>
      <c r="H235" s="45" t="s">
        <v>495</v>
      </c>
      <c r="I235" s="8">
        <f>IFERROR(VALUE(VLOOKUP(H235, PTS!$A$2:$B$63, 2, FALSE)), "")</f>
        <v>0</v>
      </c>
      <c r="J235" s="9" t="s">
        <v>495</v>
      </c>
      <c r="K235" s="8">
        <f>IFERROR(VALUE(VLOOKUP(J235, PTS!$A$2:$B$63, 2, FALSE)), "")</f>
        <v>0</v>
      </c>
      <c r="L235" s="9"/>
      <c r="M235" s="8"/>
      <c r="N235" s="9"/>
      <c r="O235" s="8"/>
      <c r="P235" s="9"/>
      <c r="Q235" s="8"/>
      <c r="R235" s="9">
        <f>SUM(G235,I235,K235,M235,O235,Q235)</f>
        <v>1</v>
      </c>
      <c r="S235" s="9"/>
      <c r="T235" s="9" cm="1">
        <f t="array" ref="T235">SUM(LARGE(CHOOSE({1,2,3,4,5,6}, G235, I235, K235, M235, O235, Q235), _xlfn.SEQUENCE(MIN(5, COUNTA(G235, I235, K235, M235, O235, Q235)))))</f>
        <v>1</v>
      </c>
      <c r="U235" s="9">
        <f>1+COUNTIFS(B:B,B235,R:R,"&gt;"&amp;R235)</f>
        <v>64</v>
      </c>
    </row>
    <row r="236" spans="1:21" ht="20.100000000000001" customHeight="1" x14ac:dyDescent="0.3">
      <c r="A236" s="20" t="s">
        <v>341</v>
      </c>
      <c r="B236" s="11" t="s">
        <v>8</v>
      </c>
      <c r="C236" s="12" t="s">
        <v>454</v>
      </c>
      <c r="D236" s="11" t="str">
        <f>IF(OR(B236="Bant Girls", B236="Juv Girls"), "Bant/Juv Girls",
 IF(OR(B236="Jr Girls", B236="Sr Girls"), "Jr/Sr Girls", B236))</f>
        <v>Juv Boys</v>
      </c>
      <c r="E236" s="58">
        <v>9038</v>
      </c>
      <c r="F236" s="9">
        <v>6</v>
      </c>
      <c r="G236" s="8">
        <f>IFERROR(VALUE(VLOOKUP(F236, PTS!$A$2:$B$63, 2, FALSE)), "")</f>
        <v>75</v>
      </c>
      <c r="H236" s="45" t="s">
        <v>495</v>
      </c>
      <c r="I236" s="8">
        <f>IFERROR(VALUE(VLOOKUP(H236, PTS!$A$2:$B$63, 2, FALSE)), "")</f>
        <v>0</v>
      </c>
      <c r="J236" s="9" t="s">
        <v>495</v>
      </c>
      <c r="K236" s="8">
        <f>IFERROR(VALUE(VLOOKUP(J236, PTS!$A$2:$B$63, 2, FALSE)), "")</f>
        <v>0</v>
      </c>
      <c r="L236" s="9"/>
      <c r="M236" s="8"/>
      <c r="N236" s="9"/>
      <c r="O236" s="8"/>
      <c r="P236" s="9"/>
      <c r="Q236" s="8"/>
      <c r="R236" s="9">
        <f>SUM(G236,I236,K236,M236,O236,Q236)</f>
        <v>75</v>
      </c>
      <c r="S236" s="9"/>
      <c r="T236" s="9" cm="1">
        <f t="array" ref="T236">SUM(LARGE(CHOOSE({1,2,3,4,5,6}, G236, I236, K236, M236, O236, Q236), _xlfn.SEQUENCE(MIN(5, COUNTA(G236, I236, K236, M236, O236, Q236)))))</f>
        <v>75</v>
      </c>
      <c r="U236" s="9">
        <f>1+COUNTIFS(B:B,B236,R:R,"&gt;"&amp;R236)</f>
        <v>35</v>
      </c>
    </row>
    <row r="237" spans="1:21" ht="20.100000000000001" customHeight="1" x14ac:dyDescent="0.3">
      <c r="A237" s="11" t="s">
        <v>124</v>
      </c>
      <c r="B237" s="11" t="s">
        <v>8</v>
      </c>
      <c r="C237" s="12" t="s">
        <v>118</v>
      </c>
      <c r="D237" s="11" t="str">
        <f>IF(OR(B237="Bant Girls", B237="Juv Girls"), "Bant/Juv Girls",
 IF(OR(B237="Jr Girls", B237="Sr Girls"), "Jr/Sr Girls", B237))</f>
        <v>Juv Boys</v>
      </c>
      <c r="E237" s="58">
        <v>9066</v>
      </c>
      <c r="F237" s="9" t="s">
        <v>495</v>
      </c>
      <c r="G237" s="8">
        <f>IFERROR(VALUE(VLOOKUP(F237, PTS!$A$2:$B$63, 2, FALSE)), "")</f>
        <v>0</v>
      </c>
      <c r="H237" s="45" t="s">
        <v>495</v>
      </c>
      <c r="I237" s="8">
        <f>IFERROR(VALUE(VLOOKUP(H237, PTS!$A$2:$B$63, 2, FALSE)), "")</f>
        <v>0</v>
      </c>
      <c r="J237" s="45" t="s">
        <v>495</v>
      </c>
      <c r="K237" s="8">
        <f>IFERROR(VALUE(VLOOKUP(J237, PTS!$A$2:$B$63, 2, FALSE)), "")</f>
        <v>0</v>
      </c>
      <c r="L237" s="20"/>
      <c r="M237" s="20"/>
      <c r="N237" s="20"/>
      <c r="O237" s="20"/>
      <c r="P237" s="20"/>
      <c r="Q237" s="20"/>
      <c r="R237" s="9">
        <f>SUM(G237,I237,K237,M237,O237,Q237)</f>
        <v>0</v>
      </c>
      <c r="S237" s="9"/>
      <c r="T237" s="9" cm="1">
        <f t="array" ref="T237">SUM(LARGE(CHOOSE({1,2,3,4,5,6}, G237, I237, K237, M237, O237, Q237), _xlfn.SEQUENCE(MIN(5, COUNTA(G237, I237, K237, M237, O237, Q237)))))</f>
        <v>0</v>
      </c>
      <c r="U237" s="9">
        <f>1+COUNTIFS(B:B,B237,R:R,"&gt;"&amp;R237)</f>
        <v>66</v>
      </c>
    </row>
    <row r="238" spans="1:21" ht="20.100000000000001" customHeight="1" x14ac:dyDescent="0.3">
      <c r="A238" s="20" t="s">
        <v>180</v>
      </c>
      <c r="B238" s="20" t="s">
        <v>21</v>
      </c>
      <c r="C238" s="12" t="s">
        <v>168</v>
      </c>
      <c r="D238" s="11" t="str">
        <f>IF(OR(B238="Bant Girls", B238="Juv Girls"), "Bant/Juv Girls",
 IF(OR(B238="Jr Girls", B238="Sr Girls"), "Jr/Sr Girls", B238))</f>
        <v>Bant/Juv Girls</v>
      </c>
      <c r="E238" s="59">
        <v>919</v>
      </c>
      <c r="F238" s="14">
        <v>2</v>
      </c>
      <c r="G238" s="8">
        <f>IFERROR(VALUE(VLOOKUP(F238, PTS!$A$2:$B$63, 2, FALSE)), "")</f>
        <v>95</v>
      </c>
      <c r="H238" s="15">
        <v>5</v>
      </c>
      <c r="I238" s="8">
        <f>IFERROR(VALUE(VLOOKUP(H238, PTS!$A$2:$B$63, 2, FALSE)), "")</f>
        <v>80</v>
      </c>
      <c r="J238" s="15">
        <v>1</v>
      </c>
      <c r="K238" s="8">
        <f>IFERROR(VALUE(VLOOKUP(J238, PTS!$A$2:$B$63, 2, FALSE)), "")</f>
        <v>100</v>
      </c>
      <c r="L238" s="14"/>
      <c r="M238" s="8"/>
      <c r="N238" s="16"/>
      <c r="O238" s="8"/>
      <c r="P238" s="16"/>
      <c r="Q238" s="8"/>
      <c r="R238" s="9">
        <f>SUM(G238,I238,K238,M238,O238,Q238)</f>
        <v>275</v>
      </c>
      <c r="S238" s="9"/>
      <c r="T238" s="9" cm="1">
        <f t="array" ref="T238">SUM(LARGE(CHOOSE({1,2,3,4,5,6}, G238, I238, K238, M238, O238, Q238), _xlfn.SEQUENCE(MIN(5, COUNTA(G238, I238, K238, M238, O238, Q238)))))</f>
        <v>275</v>
      </c>
      <c r="U238" s="9">
        <f>1+COUNTIFS(B:B,B238,R:R,"&gt;"&amp;R238)</f>
        <v>1</v>
      </c>
    </row>
    <row r="239" spans="1:21" ht="20.100000000000001" customHeight="1" x14ac:dyDescent="0.3">
      <c r="A239" s="11" t="s">
        <v>313</v>
      </c>
      <c r="B239" s="11" t="s">
        <v>21</v>
      </c>
      <c r="C239" s="12" t="s">
        <v>310</v>
      </c>
      <c r="D239" s="11" t="str">
        <f>IF(OR(B239="Bant Girls", B239="Juv Girls"), "Bant/Juv Girls",
 IF(OR(B239="Jr Girls", B239="Sr Girls"), "Jr/Sr Girls", B239))</f>
        <v>Bant/Juv Girls</v>
      </c>
      <c r="E239" s="59">
        <v>9401</v>
      </c>
      <c r="F239" s="9" t="s">
        <v>495</v>
      </c>
      <c r="G239" s="8">
        <f>IFERROR(VALUE(VLOOKUP(F239, PTS!$A$2:$B$63, 2, FALSE)), "")</f>
        <v>0</v>
      </c>
      <c r="H239" s="9">
        <v>4</v>
      </c>
      <c r="I239" s="8">
        <f>IFERROR(VALUE(VLOOKUP(H239, PTS!$A$2:$B$63, 2, FALSE)), "")</f>
        <v>85</v>
      </c>
      <c r="J239" s="9">
        <v>2</v>
      </c>
      <c r="K239" s="8">
        <f>IFERROR(VALUE(VLOOKUP(J239, PTS!$A$2:$B$63, 2, FALSE)), "")</f>
        <v>95</v>
      </c>
      <c r="L239" s="9"/>
      <c r="M239" s="8"/>
      <c r="N239" s="9"/>
      <c r="O239" s="8"/>
      <c r="P239" s="9"/>
      <c r="Q239" s="8"/>
      <c r="R239" s="9">
        <f>SUM(G239,I239,K239,M239,O239,Q239)</f>
        <v>180</v>
      </c>
      <c r="S239" s="9"/>
      <c r="T239" s="9" cm="1">
        <f t="array" ref="T239">SUM(LARGE(CHOOSE({1,2,3,4,5,6}, G239, I239, K239, M239, O239, Q239), _xlfn.SEQUENCE(MIN(5, COUNTA(G239, I239, K239, M239, O239, Q239)))))</f>
        <v>180</v>
      </c>
      <c r="U239" s="9">
        <f>1+COUNTIFS(B:B,B239,R:R,"&gt;"&amp;R239)</f>
        <v>7</v>
      </c>
    </row>
    <row r="240" spans="1:21" ht="20.100000000000001" customHeight="1" x14ac:dyDescent="0.3">
      <c r="A240" s="11" t="s">
        <v>203</v>
      </c>
      <c r="B240" s="20" t="s">
        <v>21</v>
      </c>
      <c r="C240" s="21" t="s">
        <v>455</v>
      </c>
      <c r="D240" s="11" t="str">
        <f>IF(OR(B240="Bant Girls", B240="Juv Girls"), "Bant/Juv Girls",
 IF(OR(B240="Jr Girls", B240="Sr Girls"), "Jr/Sr Girls", B240))</f>
        <v>Bant/Juv Girls</v>
      </c>
      <c r="E240" s="59">
        <v>915</v>
      </c>
      <c r="F240" s="9" t="s">
        <v>495</v>
      </c>
      <c r="G240" s="8">
        <f>IFERROR(VALUE(VLOOKUP(F240, PTS!$A$2:$B$63, 2, FALSE)), "")</f>
        <v>0</v>
      </c>
      <c r="H240" s="15">
        <v>2</v>
      </c>
      <c r="I240" s="8">
        <f>IFERROR(VALUE(VLOOKUP(H240, PTS!$A$2:$B$63, 2, FALSE)), "")</f>
        <v>95</v>
      </c>
      <c r="J240" s="15">
        <v>3</v>
      </c>
      <c r="K240" s="8">
        <f>IFERROR(VALUE(VLOOKUP(J240, PTS!$A$2:$B$63, 2, FALSE)), "")</f>
        <v>90</v>
      </c>
      <c r="L240" s="14"/>
      <c r="M240" s="8"/>
      <c r="N240" s="15"/>
      <c r="O240" s="8"/>
      <c r="P240" s="15"/>
      <c r="Q240" s="8"/>
      <c r="R240" s="9">
        <f>SUM(G240,I240,K240,M240,O240,Q240)</f>
        <v>185</v>
      </c>
      <c r="S240" s="9"/>
      <c r="T240" s="9" cm="1">
        <f t="array" ref="T240">SUM(LARGE(CHOOSE({1,2,3,4,5,6}, G240, I240, K240, M240, O240, Q240), _xlfn.SEQUENCE(MIN(5, COUNTA(G240, I240, K240, M240, O240, Q240)))))</f>
        <v>185</v>
      </c>
      <c r="U240" s="9">
        <f>1+COUNTIFS(B:B,B240,R:R,"&gt;"&amp;R240)</f>
        <v>6</v>
      </c>
    </row>
    <row r="241" spans="1:21" ht="20.100000000000001" customHeight="1" x14ac:dyDescent="0.3">
      <c r="A241" s="20" t="s">
        <v>63</v>
      </c>
      <c r="B241" s="20" t="s">
        <v>21</v>
      </c>
      <c r="C241" s="21" t="s">
        <v>60</v>
      </c>
      <c r="D241" s="11" t="str">
        <f>IF(OR(B241="Bant Girls", B241="Juv Girls"), "Bant/Juv Girls",
 IF(OR(B241="Jr Girls", B241="Sr Girls"), "Jr/Sr Girls", B241))</f>
        <v>Bant/Juv Girls</v>
      </c>
      <c r="E241" s="59">
        <v>924</v>
      </c>
      <c r="F241" s="9">
        <v>1</v>
      </c>
      <c r="G241" s="8">
        <f>IFERROR(VALUE(VLOOKUP(F241, PTS!$A$2:$B$63, 2, FALSE)), "")</f>
        <v>100</v>
      </c>
      <c r="H241" s="9">
        <v>7</v>
      </c>
      <c r="I241" s="8">
        <f>IFERROR(VALUE(VLOOKUP(H241, PTS!$A$2:$B$63, 2, FALSE)), "")</f>
        <v>70</v>
      </c>
      <c r="J241" s="9">
        <v>4</v>
      </c>
      <c r="K241" s="8">
        <f>IFERROR(VALUE(VLOOKUP(J241, PTS!$A$2:$B$63, 2, FALSE)), "")</f>
        <v>85</v>
      </c>
      <c r="L241" s="9"/>
      <c r="M241" s="8"/>
      <c r="N241" s="9"/>
      <c r="O241" s="8"/>
      <c r="P241" s="9"/>
      <c r="Q241" s="8"/>
      <c r="R241" s="9">
        <f>SUM(G241,I241,K241,M241,O241,Q241)</f>
        <v>255</v>
      </c>
      <c r="S241" s="9"/>
      <c r="T241" s="9" cm="1">
        <f t="array" ref="T241">SUM(LARGE(CHOOSE({1,2,3,4,5,6}, G241, I241, K241, M241, O241, Q241), _xlfn.SEQUENCE(MIN(5, COUNTA(G241, I241, K241, M241, O241, Q241)))))</f>
        <v>255</v>
      </c>
      <c r="U241" s="9">
        <f>1+COUNTIFS(B:B,B241,R:R,"&gt;"&amp;R241)</f>
        <v>2</v>
      </c>
    </row>
    <row r="242" spans="1:21" ht="20.100000000000001" customHeight="1" x14ac:dyDescent="0.3">
      <c r="A242" s="20" t="s">
        <v>202</v>
      </c>
      <c r="B242" s="20" t="s">
        <v>21</v>
      </c>
      <c r="C242" s="21" t="s">
        <v>455</v>
      </c>
      <c r="D242" s="11" t="str">
        <f>IF(OR(B242="Bant Girls", B242="Juv Girls"), "Bant/Juv Girls",
 IF(OR(B242="Jr Girls", B242="Sr Girls"), "Jr/Sr Girls", B242))</f>
        <v>Bant/Juv Girls</v>
      </c>
      <c r="E242" s="59">
        <v>914</v>
      </c>
      <c r="F242" s="9" t="s">
        <v>495</v>
      </c>
      <c r="G242" s="8">
        <f>IFERROR(VALUE(VLOOKUP(F242, PTS!$A$2:$B$63, 2, FALSE)), "")</f>
        <v>0</v>
      </c>
      <c r="H242" s="9">
        <v>1</v>
      </c>
      <c r="I242" s="8">
        <f>IFERROR(VALUE(VLOOKUP(H242, PTS!$A$2:$B$63, 2, FALSE)), "")</f>
        <v>100</v>
      </c>
      <c r="J242" s="9">
        <v>5</v>
      </c>
      <c r="K242" s="8">
        <f>IFERROR(VALUE(VLOOKUP(J242, PTS!$A$2:$B$63, 2, FALSE)), "")</f>
        <v>80</v>
      </c>
      <c r="L242" s="9"/>
      <c r="M242" s="8"/>
      <c r="N242" s="9"/>
      <c r="O242" s="8"/>
      <c r="P242" s="9"/>
      <c r="Q242" s="8"/>
      <c r="R242" s="9">
        <f>SUM(G242,I242,K242,M242,O242,Q242)</f>
        <v>180</v>
      </c>
      <c r="S242" s="9"/>
      <c r="T242" s="9" cm="1">
        <f t="array" ref="T242">SUM(LARGE(CHOOSE({1,2,3,4,5,6}, G242, I242, K242, M242, O242, Q242), _xlfn.SEQUENCE(MIN(5, COUNTA(G242, I242, K242, M242, O242, Q242)))))</f>
        <v>180</v>
      </c>
      <c r="U242" s="9">
        <f>1+COUNTIFS(B:B,B242,R:R,"&gt;"&amp;R242)</f>
        <v>7</v>
      </c>
    </row>
    <row r="243" spans="1:21" ht="20.100000000000001" customHeight="1" x14ac:dyDescent="0.3">
      <c r="A243" s="11" t="s">
        <v>204</v>
      </c>
      <c r="B243" s="20" t="s">
        <v>21</v>
      </c>
      <c r="C243" s="21" t="s">
        <v>455</v>
      </c>
      <c r="D243" s="11" t="str">
        <f>IF(OR(B243="Bant Girls", B243="Juv Girls"), "Bant/Juv Girls",
 IF(OR(B243="Jr Girls", B243="Sr Girls"), "Jr/Sr Girls", B243))</f>
        <v>Bant/Juv Girls</v>
      </c>
      <c r="E243" s="59">
        <v>916</v>
      </c>
      <c r="F243" s="9">
        <v>4</v>
      </c>
      <c r="G243" s="8">
        <f>IFERROR(VALUE(VLOOKUP(F243, PTS!$A$2:$B$63, 2, FALSE)), "")</f>
        <v>85</v>
      </c>
      <c r="H243" s="9">
        <v>6</v>
      </c>
      <c r="I243" s="8">
        <f>IFERROR(VALUE(VLOOKUP(H243, PTS!$A$2:$B$63, 2, FALSE)), "")</f>
        <v>75</v>
      </c>
      <c r="J243" s="9">
        <v>6</v>
      </c>
      <c r="K243" s="8">
        <f>IFERROR(VALUE(VLOOKUP(J243, PTS!$A$2:$B$63, 2, FALSE)), "")</f>
        <v>75</v>
      </c>
      <c r="L243" s="9"/>
      <c r="M243" s="8"/>
      <c r="N243" s="9"/>
      <c r="O243" s="8"/>
      <c r="P243" s="9"/>
      <c r="Q243" s="8"/>
      <c r="R243" s="9">
        <f>SUM(G243,I243,K243,M243,O243,Q243)</f>
        <v>235</v>
      </c>
      <c r="S243" s="9"/>
      <c r="T243" s="9" cm="1">
        <f t="array" ref="T243">SUM(LARGE(CHOOSE({1,2,3,4,5,6}, G243, I243, K243, M243, O243, Q243), _xlfn.SEQUENCE(MIN(5, COUNTA(G243, I243, K243, M243, O243, Q243)))))</f>
        <v>235</v>
      </c>
      <c r="U243" s="9">
        <f>1+COUNTIFS(B:B,B243,R:R,"&gt;"&amp;R243)</f>
        <v>3</v>
      </c>
    </row>
    <row r="244" spans="1:21" ht="20.100000000000001" customHeight="1" x14ac:dyDescent="0.3">
      <c r="A244" s="20" t="s">
        <v>62</v>
      </c>
      <c r="B244" s="20" t="s">
        <v>21</v>
      </c>
      <c r="C244" s="21" t="s">
        <v>60</v>
      </c>
      <c r="D244" s="11" t="str">
        <f>IF(OR(B244="Bant Girls", B244="Juv Girls"), "Bant/Juv Girls",
 IF(OR(B244="Jr Girls", B244="Sr Girls"), "Jr/Sr Girls", B244))</f>
        <v>Bant/Juv Girls</v>
      </c>
      <c r="E244" s="59">
        <v>923</v>
      </c>
      <c r="F244" s="9">
        <v>3</v>
      </c>
      <c r="G244" s="8">
        <f>IFERROR(VALUE(VLOOKUP(F244, PTS!$A$2:$B$63, 2, FALSE)), "")</f>
        <v>90</v>
      </c>
      <c r="H244" s="9">
        <v>8</v>
      </c>
      <c r="I244" s="8">
        <f>IFERROR(VALUE(VLOOKUP(H244, PTS!$A$2:$B$63, 2, FALSE)), "")</f>
        <v>65</v>
      </c>
      <c r="J244" s="9">
        <v>7</v>
      </c>
      <c r="K244" s="8">
        <f>IFERROR(VALUE(VLOOKUP(J244, PTS!$A$2:$B$63, 2, FALSE)), "")</f>
        <v>70</v>
      </c>
      <c r="L244" s="9"/>
      <c r="M244" s="8"/>
      <c r="N244" s="9"/>
      <c r="O244" s="8"/>
      <c r="P244" s="9"/>
      <c r="Q244" s="8"/>
      <c r="R244" s="9">
        <f>SUM(G244,I244,K244,M244,O244,Q244)</f>
        <v>225</v>
      </c>
      <c r="S244" s="9"/>
      <c r="T244" s="9" cm="1">
        <f t="array" ref="T244">SUM(LARGE(CHOOSE({1,2,3,4,5,6}, G244, I244, K244, M244, O244, Q244), _xlfn.SEQUENCE(MIN(5, COUNTA(G244, I244, K244, M244, O244, Q244)))))</f>
        <v>225</v>
      </c>
      <c r="U244" s="9">
        <f>1+COUNTIFS(B:B,B244,R:R,"&gt;"&amp;R244)</f>
        <v>4</v>
      </c>
    </row>
    <row r="245" spans="1:21" ht="20.100000000000001" customHeight="1" x14ac:dyDescent="0.3">
      <c r="A245" s="11" t="s">
        <v>314</v>
      </c>
      <c r="B245" s="20" t="s">
        <v>21</v>
      </c>
      <c r="C245" s="12" t="s">
        <v>310</v>
      </c>
      <c r="D245" s="11" t="str">
        <f>IF(OR(B245="Bant Girls", B245="Juv Girls"), "Bant/Juv Girls",
 IF(OR(B245="Jr Girls", B245="Sr Girls"), "Jr/Sr Girls", B245))</f>
        <v>Bant/Juv Girls</v>
      </c>
      <c r="E245" s="59">
        <v>913</v>
      </c>
      <c r="F245" s="9" t="s">
        <v>495</v>
      </c>
      <c r="G245" s="8">
        <f>IFERROR(VALUE(VLOOKUP(F245, PTS!$A$2:$B$63, 2, FALSE)), "")</f>
        <v>0</v>
      </c>
      <c r="H245" s="9">
        <v>3</v>
      </c>
      <c r="I245" s="8">
        <f>IFERROR(VALUE(VLOOKUP(H245, PTS!$A$2:$B$63, 2, FALSE)), "")</f>
        <v>90</v>
      </c>
      <c r="J245" s="9">
        <v>8</v>
      </c>
      <c r="K245" s="8">
        <f>IFERROR(VALUE(VLOOKUP(J245, PTS!$A$2:$B$63, 2, FALSE)), "")</f>
        <v>65</v>
      </c>
      <c r="L245" s="9"/>
      <c r="M245" s="8"/>
      <c r="N245" s="9"/>
      <c r="O245" s="8"/>
      <c r="P245" s="9"/>
      <c r="Q245" s="8"/>
      <c r="R245" s="9">
        <f>SUM(G245,I245,K245,M245,O245,Q245)</f>
        <v>155</v>
      </c>
      <c r="S245" s="9"/>
      <c r="T245" s="9" cm="1">
        <f t="array" ref="T245">SUM(LARGE(CHOOSE({1,2,3,4,5,6}, G245, I245, K245, M245, O245, Q245), _xlfn.SEQUENCE(MIN(5, COUNTA(G245, I245, K245, M245, O245, Q245)))))</f>
        <v>155</v>
      </c>
      <c r="U245" s="9">
        <f>1+COUNTIFS(B:B,B245,R:R,"&gt;"&amp;R245)</f>
        <v>11</v>
      </c>
    </row>
    <row r="246" spans="1:21" ht="20.100000000000001" customHeight="1" x14ac:dyDescent="0.3">
      <c r="A246" s="11" t="s">
        <v>147</v>
      </c>
      <c r="B246" s="20" t="s">
        <v>21</v>
      </c>
      <c r="C246" s="12" t="s">
        <v>138</v>
      </c>
      <c r="D246" s="11" t="str">
        <f>IF(OR(B246="Bant Girls", B246="Juv Girls"), "Bant/Juv Girls",
 IF(OR(B246="Jr Girls", B246="Sr Girls"), "Jr/Sr Girls", B246))</f>
        <v>Bant/Juv Girls</v>
      </c>
      <c r="E246" s="59">
        <v>920</v>
      </c>
      <c r="F246" s="9">
        <v>8</v>
      </c>
      <c r="G246" s="8">
        <f>IFERROR(VALUE(VLOOKUP(F246, PTS!$A$2:$B$63, 2, FALSE)), "")</f>
        <v>65</v>
      </c>
      <c r="H246" s="9">
        <v>12</v>
      </c>
      <c r="I246" s="8">
        <f>IFERROR(VALUE(VLOOKUP(H246, PTS!$A$2:$B$63, 2, FALSE)), "")</f>
        <v>51</v>
      </c>
      <c r="J246" s="9">
        <v>9</v>
      </c>
      <c r="K246" s="8">
        <f>IFERROR(VALUE(VLOOKUP(J246, PTS!$A$2:$B$63, 2, FALSE)), "")</f>
        <v>60</v>
      </c>
      <c r="L246" s="9"/>
      <c r="M246" s="8"/>
      <c r="N246" s="9"/>
      <c r="O246" s="8"/>
      <c r="P246" s="9"/>
      <c r="Q246" s="8"/>
      <c r="R246" s="9">
        <f>SUM(G246,I246,K246,M246,O246,Q246)</f>
        <v>176</v>
      </c>
      <c r="S246" s="9"/>
      <c r="T246" s="9" cm="1">
        <f t="array" ref="T246">SUM(LARGE(CHOOSE({1,2,3,4,5,6}, G246, I246, K246, M246, O246, Q246), _xlfn.SEQUENCE(MIN(5, COUNTA(G246, I246, K246, M246, O246, Q246)))))</f>
        <v>176</v>
      </c>
      <c r="U246" s="9">
        <f>1+COUNTIFS(B:B,B246,R:R,"&gt;"&amp;R246)</f>
        <v>9</v>
      </c>
    </row>
    <row r="247" spans="1:21" ht="20.100000000000001" customHeight="1" x14ac:dyDescent="0.3">
      <c r="A247" s="20" t="s">
        <v>443</v>
      </c>
      <c r="B247" s="20" t="s">
        <v>21</v>
      </c>
      <c r="C247" s="12" t="s">
        <v>248</v>
      </c>
      <c r="D247" s="11" t="str">
        <f>IF(OR(B247="Bant Girls", B247="Juv Girls"), "Bant/Juv Girls",
 IF(OR(B247="Jr Girls", B247="Sr Girls"), "Jr/Sr Girls", B247))</f>
        <v>Bant/Juv Girls</v>
      </c>
      <c r="E247" s="59">
        <v>908</v>
      </c>
      <c r="F247" s="8">
        <v>5</v>
      </c>
      <c r="G247" s="8">
        <f>IFERROR(VALUE(VLOOKUP(F247, PTS!$A$2:$B$63, 2, FALSE)), "")</f>
        <v>80</v>
      </c>
      <c r="H247" s="8">
        <v>10</v>
      </c>
      <c r="I247" s="8">
        <f>IFERROR(VALUE(VLOOKUP(H247, PTS!$A$2:$B$63, 2, FALSE)), "")</f>
        <v>55</v>
      </c>
      <c r="J247" s="8">
        <v>10</v>
      </c>
      <c r="K247" s="8">
        <f>IFERROR(VALUE(VLOOKUP(J247, PTS!$A$2:$B$63, 2, FALSE)), "")</f>
        <v>55</v>
      </c>
      <c r="L247" s="8"/>
      <c r="M247" s="8"/>
      <c r="N247" s="8"/>
      <c r="O247" s="8"/>
      <c r="P247" s="8"/>
      <c r="Q247" s="8"/>
      <c r="R247" s="9">
        <f>SUM(G247,I247,K247,M247,O247,Q247)</f>
        <v>190</v>
      </c>
      <c r="S247" s="9"/>
      <c r="T247" s="9" cm="1">
        <f t="array" ref="T247">SUM(LARGE(CHOOSE({1,2,3,4,5,6}, G247, I247, K247, M247, O247, Q247), _xlfn.SEQUENCE(MIN(5, COUNTA(G247, I247, K247, M247, O247, Q247)))))</f>
        <v>190</v>
      </c>
      <c r="U247" s="9">
        <f>1+COUNTIFS(B:B,B247,R:R,"&gt;"&amp;R247)</f>
        <v>5</v>
      </c>
    </row>
    <row r="248" spans="1:21" ht="20.100000000000001" customHeight="1" x14ac:dyDescent="0.3">
      <c r="A248" s="20" t="s">
        <v>442</v>
      </c>
      <c r="B248" s="20" t="s">
        <v>21</v>
      </c>
      <c r="C248" s="12" t="s">
        <v>248</v>
      </c>
      <c r="D248" s="11" t="str">
        <f>IF(OR(B248="Bant Girls", B248="Juv Girls"), "Bant/Juv Girls",
 IF(OR(B248="Jr Girls", B248="Sr Girls"), "Jr/Sr Girls", B248))</f>
        <v>Bant/Juv Girls</v>
      </c>
      <c r="E248" s="59">
        <v>900</v>
      </c>
      <c r="F248" s="8">
        <v>7</v>
      </c>
      <c r="G248" s="8">
        <f>IFERROR(VALUE(VLOOKUP(F248, PTS!$A$2:$B$63, 2, FALSE)), "")</f>
        <v>70</v>
      </c>
      <c r="H248" s="8">
        <v>11</v>
      </c>
      <c r="I248" s="8">
        <f>IFERROR(VALUE(VLOOKUP(H248, PTS!$A$2:$B$63, 2, FALSE)), "")</f>
        <v>53</v>
      </c>
      <c r="J248" s="8">
        <v>11</v>
      </c>
      <c r="K248" s="8">
        <f>IFERROR(VALUE(VLOOKUP(J248, PTS!$A$2:$B$63, 2, FALSE)), "")</f>
        <v>53</v>
      </c>
      <c r="L248" s="8"/>
      <c r="M248" s="8"/>
      <c r="N248" s="8"/>
      <c r="O248" s="8"/>
      <c r="P248" s="8"/>
      <c r="Q248" s="8"/>
      <c r="R248" s="9">
        <f>SUM(G248,I248,K248,M248,O248,Q248)</f>
        <v>176</v>
      </c>
      <c r="S248" s="9"/>
      <c r="T248" s="9" cm="1">
        <f t="array" ref="T248">SUM(LARGE(CHOOSE({1,2,3,4,5,6}, G248, I248, K248, M248, O248, Q248), _xlfn.SEQUENCE(MIN(5, COUNTA(G248, I248, K248, M248, O248, Q248)))))</f>
        <v>176</v>
      </c>
      <c r="U248" s="9">
        <f>1+COUNTIFS(B:B,B248,R:R,"&gt;"&amp;R248)</f>
        <v>9</v>
      </c>
    </row>
    <row r="249" spans="1:21" ht="20.100000000000001" customHeight="1" x14ac:dyDescent="0.3">
      <c r="A249" s="11" t="s">
        <v>77</v>
      </c>
      <c r="B249" s="20" t="s">
        <v>21</v>
      </c>
      <c r="C249" s="21" t="s">
        <v>71</v>
      </c>
      <c r="D249" s="11" t="str">
        <f>IF(OR(B249="Bant Girls", B249="Juv Girls"), "Bant/Juv Girls",
 IF(OR(B249="Jr Girls", B249="Sr Girls"), "Jr/Sr Girls", B249))</f>
        <v>Bant/Juv Girls</v>
      </c>
      <c r="E249" s="59">
        <v>922</v>
      </c>
      <c r="F249" s="9">
        <v>9</v>
      </c>
      <c r="G249" s="8">
        <f>IFERROR(VALUE(VLOOKUP(F249, PTS!$A$2:$B$63, 2, FALSE)), "")</f>
        <v>60</v>
      </c>
      <c r="H249" s="9" t="s">
        <v>495</v>
      </c>
      <c r="I249" s="8">
        <f>IFERROR(VALUE(VLOOKUP(H249, PTS!$A$2:$B$63, 2, FALSE)), "")</f>
        <v>0</v>
      </c>
      <c r="J249" s="9">
        <v>12</v>
      </c>
      <c r="K249" s="8">
        <f>IFERROR(VALUE(VLOOKUP(J249, PTS!$A$2:$B$63, 2, FALSE)), "")</f>
        <v>51</v>
      </c>
      <c r="L249" s="9"/>
      <c r="M249" s="8"/>
      <c r="N249" s="9"/>
      <c r="O249" s="8"/>
      <c r="P249" s="9"/>
      <c r="Q249" s="8"/>
      <c r="R249" s="9">
        <f>SUM(G249,I249,K249,M249,O249,Q249)</f>
        <v>111</v>
      </c>
      <c r="S249" s="9"/>
      <c r="T249" s="9" cm="1">
        <f t="array" ref="T249">SUM(LARGE(CHOOSE({1,2,3,4,5,6}, G249, I249, K249, M249, O249, Q249), _xlfn.SEQUENCE(MIN(5, COUNTA(G249, I249, K249, M249, O249, Q249)))))</f>
        <v>111</v>
      </c>
      <c r="U249" s="9">
        <f>1+COUNTIFS(B:B,B249,R:R,"&gt;"&amp;R249)</f>
        <v>13</v>
      </c>
    </row>
    <row r="250" spans="1:21" ht="20.100000000000001" customHeight="1" x14ac:dyDescent="0.3">
      <c r="A250" s="11" t="s">
        <v>76</v>
      </c>
      <c r="B250" s="20" t="s">
        <v>21</v>
      </c>
      <c r="C250" s="21" t="s">
        <v>71</v>
      </c>
      <c r="D250" s="11" t="str">
        <f>IF(OR(B250="Bant Girls", B250="Juv Girls"), "Bant/Juv Girls",
 IF(OR(B250="Jr Girls", B250="Sr Girls"), "Jr/Sr Girls", B250))</f>
        <v>Bant/Juv Girls</v>
      </c>
      <c r="E250" s="59">
        <v>921</v>
      </c>
      <c r="F250" s="9">
        <v>6</v>
      </c>
      <c r="G250" s="8">
        <f>IFERROR(VALUE(VLOOKUP(F250, PTS!$A$2:$B$63, 2, FALSE)), "")</f>
        <v>75</v>
      </c>
      <c r="H250" s="9">
        <v>9</v>
      </c>
      <c r="I250" s="8">
        <f>IFERROR(VALUE(VLOOKUP(H250, PTS!$A$2:$B$63, 2, FALSE)), "")</f>
        <v>60</v>
      </c>
      <c r="J250" s="45" t="s">
        <v>7</v>
      </c>
      <c r="K250" s="8">
        <f>IFERROR(VALUE(VLOOKUP(J250, PTS!$A$2:$B$63, 2, FALSE)), "")</f>
        <v>1</v>
      </c>
      <c r="L250" s="9"/>
      <c r="M250" s="8"/>
      <c r="N250" s="9"/>
      <c r="O250" s="8"/>
      <c r="P250" s="9"/>
      <c r="Q250" s="8"/>
      <c r="R250" s="9">
        <f>SUM(G250,I250,K250,M250,O250,Q250)</f>
        <v>136</v>
      </c>
      <c r="S250" s="9"/>
      <c r="T250" s="9" cm="1">
        <f t="array" ref="T250">SUM(LARGE(CHOOSE({1,2,3,4,5,6}, G250, I250, K250, M250, O250, Q250), _xlfn.SEQUENCE(MIN(5, COUNTA(G250, I250, K250, M250, O250, Q250)))))</f>
        <v>136</v>
      </c>
      <c r="U250" s="9">
        <f>1+COUNTIFS(B:B,B250,R:R,"&gt;"&amp;R250)</f>
        <v>12</v>
      </c>
    </row>
    <row r="251" spans="1:21" ht="20.100000000000001" customHeight="1" x14ac:dyDescent="0.3">
      <c r="A251" s="20" t="s">
        <v>488</v>
      </c>
      <c r="B251" s="20" t="s">
        <v>21</v>
      </c>
      <c r="C251" s="21" t="s">
        <v>60</v>
      </c>
      <c r="D251" s="11" t="str">
        <f>IF(OR(B251="Bant Girls", B251="Juv Girls"), "Bant/Juv Girls",
 IF(OR(B251="Jr Girls", B251="Sr Girls"), "Jr/Sr Girls", B251))</f>
        <v>Bant/Juv Girls</v>
      </c>
      <c r="E251" s="59">
        <v>9391</v>
      </c>
      <c r="F251" s="9" t="s">
        <v>495</v>
      </c>
      <c r="G251" s="8">
        <f>IFERROR(VALUE(VLOOKUP(F251, PTS!$A$2:$B$63, 2, FALSE)), "")</f>
        <v>0</v>
      </c>
      <c r="H251" s="9">
        <v>13</v>
      </c>
      <c r="I251" s="8">
        <f>IFERROR(VALUE(VLOOKUP(H251, PTS!$A$2:$B$63, 2, FALSE)), "")</f>
        <v>49</v>
      </c>
      <c r="J251" s="45" t="s">
        <v>495</v>
      </c>
      <c r="K251" s="8">
        <f>IFERROR(VALUE(VLOOKUP(J251, PTS!$A$2:$B$63, 2, FALSE)), "")</f>
        <v>0</v>
      </c>
      <c r="L251" s="9"/>
      <c r="M251" s="8"/>
      <c r="N251" s="9"/>
      <c r="O251" s="8"/>
      <c r="P251" s="9"/>
      <c r="Q251" s="8"/>
      <c r="R251" s="9">
        <f>SUM(G251,I251,K251,M251,O251,Q251)</f>
        <v>49</v>
      </c>
      <c r="S251" s="9"/>
      <c r="T251" s="9" cm="1">
        <f t="array" ref="T251">SUM(LARGE(CHOOSE({1,2,3,4,5,6}, G251, I251, K251, M251, O251, Q251), _xlfn.SEQUENCE(MIN(5, COUNTA(G251, I251, K251, M251, O251, Q251)))))</f>
        <v>49</v>
      </c>
      <c r="U251" s="9">
        <f>1+COUNTIFS(B:B,B251,R:R,"&gt;"&amp;R251)</f>
        <v>14</v>
      </c>
    </row>
    <row r="252" spans="1:21" ht="20.100000000000001" customHeight="1" x14ac:dyDescent="0.3">
      <c r="A252" s="11" t="s">
        <v>179</v>
      </c>
      <c r="B252" s="20" t="s">
        <v>21</v>
      </c>
      <c r="C252" s="12" t="s">
        <v>168</v>
      </c>
      <c r="D252" s="11" t="str">
        <f>IF(OR(B252="Bant Girls", B252="Juv Girls"), "Bant/Juv Girls",
 IF(OR(B252="Jr Girls", B252="Sr Girls"), "Jr/Sr Girls", B252))</f>
        <v>Bant/Juv Girls</v>
      </c>
      <c r="E252" s="59">
        <v>918</v>
      </c>
      <c r="F252" s="9" t="s">
        <v>495</v>
      </c>
      <c r="G252" s="8">
        <f>IFERROR(VALUE(VLOOKUP(F252, PTS!$A$2:$B$63, 2, FALSE)), "")</f>
        <v>0</v>
      </c>
      <c r="H252" s="9" t="s">
        <v>495</v>
      </c>
      <c r="I252" s="8">
        <f>IFERROR(VALUE(VLOOKUP(H252, PTS!$A$2:$B$63, 2, FALSE)), "")</f>
        <v>0</v>
      </c>
      <c r="J252" s="45" t="s">
        <v>495</v>
      </c>
      <c r="K252" s="8">
        <f>IFERROR(VALUE(VLOOKUP(J252, PTS!$A$2:$B$63, 2, FALSE)), "")</f>
        <v>0</v>
      </c>
      <c r="L252" s="9"/>
      <c r="M252" s="8"/>
      <c r="N252" s="9"/>
      <c r="O252" s="8"/>
      <c r="P252" s="9"/>
      <c r="Q252" s="8"/>
      <c r="R252" s="9">
        <f>SUM(G252,I252,K252,M252,O252,Q252)</f>
        <v>0</v>
      </c>
      <c r="S252" s="9"/>
      <c r="T252" s="9" cm="1">
        <f t="array" ref="T252">SUM(LARGE(CHOOSE({1,2,3,4,5,6}, G252, I252, K252, M252, O252, Q252), _xlfn.SEQUENCE(MIN(5, COUNTA(G252, I252, K252, M252, O252, Q252)))))</f>
        <v>0</v>
      </c>
      <c r="U252" s="9">
        <f>1+COUNTIFS(B:B,B252,R:R,"&gt;"&amp;R252)</f>
        <v>15</v>
      </c>
    </row>
    <row r="253" spans="1:21" ht="20.100000000000001" customHeight="1" x14ac:dyDescent="0.3">
      <c r="A253" s="20" t="s">
        <v>268</v>
      </c>
      <c r="B253" s="20" t="s">
        <v>21</v>
      </c>
      <c r="C253" s="12" t="s">
        <v>248</v>
      </c>
      <c r="D253" s="11" t="str">
        <f>IF(OR(B253="Bant Girls", B253="Juv Girls"), "Bant/Juv Girls",
 IF(OR(B253="Jr Girls", B253="Sr Girls"), "Jr/Sr Girls", B253))</f>
        <v>Bant/Juv Girls</v>
      </c>
      <c r="E253" s="59">
        <v>9381</v>
      </c>
      <c r="F253" s="45" t="s">
        <v>495</v>
      </c>
      <c r="G253" s="8">
        <f>IFERROR(VALUE(VLOOKUP(F253, PTS!$A$2:$B$63, 2, FALSE)), "")</f>
        <v>0</v>
      </c>
      <c r="H253" s="45" t="s">
        <v>495</v>
      </c>
      <c r="I253" s="8">
        <f>IFERROR(VALUE(VLOOKUP(H253, PTS!$A$2:$B$63, 2, FALSE)), "")</f>
        <v>0</v>
      </c>
      <c r="J253" s="45" t="s">
        <v>495</v>
      </c>
      <c r="K253" s="8">
        <f>IFERROR(VALUE(VLOOKUP(J253, PTS!$A$2:$B$63, 2, FALSE)), "")</f>
        <v>0</v>
      </c>
      <c r="L253" s="20"/>
      <c r="M253" s="20"/>
      <c r="N253" s="20"/>
      <c r="O253" s="20"/>
      <c r="P253" s="20"/>
      <c r="Q253" s="20"/>
      <c r="R253" s="9">
        <f>SUM(G253,I253,K253,M253,O253,Q253)</f>
        <v>0</v>
      </c>
      <c r="S253" s="9"/>
      <c r="T253" s="9" cm="1">
        <f t="array" ref="T253">SUM(LARGE(CHOOSE({1,2,3,4,5,6}, G253, I253, K253, M253, O253, Q253), _xlfn.SEQUENCE(MIN(5, COUNTA(G253, I253, K253, M253, O253, Q253)))))</f>
        <v>0</v>
      </c>
      <c r="U253" s="9">
        <f>1+COUNTIFS(B:B,B253,R:R,"&gt;"&amp;R253)</f>
        <v>15</v>
      </c>
    </row>
    <row r="254" spans="1:21" ht="20.100000000000001" customHeight="1" x14ac:dyDescent="0.3">
      <c r="A254" s="20" t="s">
        <v>342</v>
      </c>
      <c r="B254" s="20" t="s">
        <v>21</v>
      </c>
      <c r="C254" s="12" t="s">
        <v>454</v>
      </c>
      <c r="D254" s="11" t="str">
        <f>IF(OR(B254="Bant Girls", B254="Juv Girls"), "Bant/Juv Girls",
 IF(OR(B254="Jr Girls", B254="Sr Girls"), "Jr/Sr Girls", B254))</f>
        <v>Bant/Juv Girls</v>
      </c>
      <c r="E254" s="59">
        <v>917</v>
      </c>
      <c r="F254" s="9" t="s">
        <v>495</v>
      </c>
      <c r="G254" s="8">
        <f>IFERROR(VALUE(VLOOKUP(F254, PTS!$A$2:$B$63, 2, FALSE)), "")</f>
        <v>0</v>
      </c>
      <c r="H254" s="9" t="s">
        <v>495</v>
      </c>
      <c r="I254" s="8">
        <f>IFERROR(VALUE(VLOOKUP(H254, PTS!$A$2:$B$63, 2, FALSE)), "")</f>
        <v>0</v>
      </c>
      <c r="J254" s="45" t="s">
        <v>495</v>
      </c>
      <c r="K254" s="8">
        <f>IFERROR(VALUE(VLOOKUP(J254, PTS!$A$2:$B$63, 2, FALSE)), "")</f>
        <v>0</v>
      </c>
      <c r="L254" s="9"/>
      <c r="M254" s="8"/>
      <c r="N254" s="9"/>
      <c r="O254" s="8"/>
      <c r="P254" s="9"/>
      <c r="Q254" s="8"/>
      <c r="R254" s="9">
        <f>SUM(G254,I254,K254,M254,O254,Q254)</f>
        <v>0</v>
      </c>
      <c r="S254" s="9"/>
      <c r="T254" s="9" cm="1">
        <f t="array" ref="T254">SUM(LARGE(CHOOSE({1,2,3,4,5,6}, G254, I254, K254, M254, O254, Q254), _xlfn.SEQUENCE(MIN(5, COUNTA(G254, I254, K254, M254, O254, Q254)))))</f>
        <v>0</v>
      </c>
      <c r="U254" s="9">
        <f>1+COUNTIFS(B:B,B254,R:R,"&gt;"&amp;R254)</f>
        <v>15</v>
      </c>
    </row>
    <row r="255" spans="1:21" ht="20.100000000000001" customHeight="1" x14ac:dyDescent="0.3">
      <c r="A255" s="11" t="s">
        <v>185</v>
      </c>
      <c r="B255" s="20" t="s">
        <v>10</v>
      </c>
      <c r="C255" s="12" t="s">
        <v>168</v>
      </c>
      <c r="D255" s="11" t="str">
        <f>IF(OR(B255="Bant Girls", B255="Juv Girls"), "Bant/Juv Girls",
 IF(OR(B255="Jr Girls", B255="Sr Girls"), "Jr/Sr Girls", B255))</f>
        <v>Sr Boys</v>
      </c>
      <c r="E255" s="60">
        <v>12384</v>
      </c>
      <c r="F255" s="45">
        <v>1</v>
      </c>
      <c r="G255" s="8">
        <f>IFERROR(VALUE(VLOOKUP(F255, PTS!$A$2:$B$63, 2, FALSE)), "")</f>
        <v>100</v>
      </c>
      <c r="H255" s="45">
        <v>2</v>
      </c>
      <c r="I255" s="8">
        <f>IFERROR(VALUE(VLOOKUP(H255, PTS!$A$2:$B$63, 2, FALSE)), "")</f>
        <v>95</v>
      </c>
      <c r="J255" s="45">
        <v>1</v>
      </c>
      <c r="K255" s="8">
        <f>IFERROR(VALUE(VLOOKUP(J255, PTS!$A$2:$B$63, 2, FALSE)), "")</f>
        <v>100</v>
      </c>
      <c r="L255" s="20"/>
      <c r="M255" s="20"/>
      <c r="N255" s="20"/>
      <c r="O255" s="20"/>
      <c r="P255" s="20"/>
      <c r="Q255" s="20"/>
      <c r="R255" s="9">
        <f>SUM(G255,I255,K255,M255,O255,Q255)</f>
        <v>295</v>
      </c>
      <c r="S255" s="9"/>
      <c r="T255" s="9" cm="1">
        <f t="array" ref="T255">SUM(LARGE(CHOOSE({1,2,3,4,5,6}, G255, I255, K255, M255, O255, Q255), _xlfn.SEQUENCE(MIN(5, COUNTA(G255, I255, K255, M255, O255, Q255)))))</f>
        <v>295</v>
      </c>
      <c r="U255" s="9">
        <f>1+COUNTIFS(B:B,B255,R:R,"&gt;"&amp;R255)</f>
        <v>1</v>
      </c>
    </row>
    <row r="256" spans="1:21" ht="20.100000000000001" customHeight="1" x14ac:dyDescent="0.3">
      <c r="A256" s="11" t="s">
        <v>299</v>
      </c>
      <c r="B256" s="20" t="s">
        <v>10</v>
      </c>
      <c r="C256" s="12" t="s">
        <v>290</v>
      </c>
      <c r="D256" s="11" t="str">
        <f>IF(OR(B256="Bant Girls", B256="Juv Girls"), "Bant/Juv Girls",
 IF(OR(B256="Jr Girls", B256="Sr Girls"), "Jr/Sr Girls", B256))</f>
        <v>Sr Boys</v>
      </c>
      <c r="E256" s="60">
        <v>12316</v>
      </c>
      <c r="F256" s="15">
        <v>13</v>
      </c>
      <c r="G256" s="8">
        <f>IFERROR(VALUE(VLOOKUP(F256, PTS!$A$2:$B$63, 2, FALSE)), "")</f>
        <v>49</v>
      </c>
      <c r="H256" s="15">
        <v>4</v>
      </c>
      <c r="I256" s="8">
        <f>IFERROR(VALUE(VLOOKUP(H256, PTS!$A$2:$B$63, 2, FALSE)), "")</f>
        <v>85</v>
      </c>
      <c r="J256" s="15">
        <v>2</v>
      </c>
      <c r="K256" s="8">
        <f>IFERROR(VALUE(VLOOKUP(J256, PTS!$A$2:$B$63, 2, FALSE)), "")</f>
        <v>95</v>
      </c>
      <c r="L256" s="14"/>
      <c r="M256" s="8"/>
      <c r="N256" s="14"/>
      <c r="O256" s="8"/>
      <c r="P256" s="15"/>
      <c r="Q256" s="8"/>
      <c r="R256" s="9">
        <f>SUM(G256,I256,K256,M256,O256,Q256)</f>
        <v>229</v>
      </c>
      <c r="S256" s="9"/>
      <c r="T256" s="9" cm="1">
        <f t="array" ref="T256">SUM(LARGE(CHOOSE({1,2,3,4,5,6}, G256, I256, K256, M256, O256, Q256), _xlfn.SEQUENCE(MIN(5, COUNTA(G256, I256, K256, M256, O256, Q256)))))</f>
        <v>229</v>
      </c>
      <c r="U256" s="9">
        <f>1+COUNTIFS(B:B,B256,R:R,"&gt;"&amp;R256)</f>
        <v>4</v>
      </c>
    </row>
    <row r="257" spans="1:21" ht="20.100000000000001" customHeight="1" x14ac:dyDescent="0.3">
      <c r="A257" s="11" t="s">
        <v>382</v>
      </c>
      <c r="B257" s="20" t="s">
        <v>10</v>
      </c>
      <c r="C257" s="21" t="s">
        <v>358</v>
      </c>
      <c r="D257" s="11" t="str">
        <f>IF(OR(B257="Bant Girls", B257="Juv Girls"), "Bant/Juv Girls",
 IF(OR(B257="Jr Girls", B257="Sr Girls"), "Jr/Sr Girls", B257))</f>
        <v>Sr Boys</v>
      </c>
      <c r="E257" s="60">
        <v>12006</v>
      </c>
      <c r="F257" s="8">
        <v>3</v>
      </c>
      <c r="G257" s="8">
        <f>IFERROR(VALUE(VLOOKUP(F257, PTS!$A$2:$B$63, 2, FALSE)), "")</f>
        <v>90</v>
      </c>
      <c r="H257" s="8">
        <v>28</v>
      </c>
      <c r="I257" s="8">
        <f>IFERROR(VALUE(VLOOKUP(H257, PTS!$A$2:$B$63, 2, FALSE)), "")</f>
        <v>32</v>
      </c>
      <c r="J257" s="8">
        <v>3</v>
      </c>
      <c r="K257" s="8">
        <f>IFERROR(VALUE(VLOOKUP(J257, PTS!$A$2:$B$63, 2, FALSE)), "")</f>
        <v>90</v>
      </c>
      <c r="L257" s="8"/>
      <c r="M257" s="8"/>
      <c r="N257" s="8"/>
      <c r="O257" s="8"/>
      <c r="P257" s="8"/>
      <c r="Q257" s="8"/>
      <c r="R257" s="9">
        <f>SUM(G257,I257,K257,M257,O257,Q257)</f>
        <v>212</v>
      </c>
      <c r="S257" s="9"/>
      <c r="T257" s="9" cm="1">
        <f t="array" ref="T257">SUM(LARGE(CHOOSE({1,2,3,4,5,6}, G257, I257, K257, M257, O257, Q257), _xlfn.SEQUENCE(MIN(5, COUNTA(G257, I257, K257, M257, O257, Q257)))))</f>
        <v>212</v>
      </c>
      <c r="U257" s="9">
        <f>1+COUNTIFS(B:B,B257,R:R,"&gt;"&amp;R257)</f>
        <v>5</v>
      </c>
    </row>
    <row r="258" spans="1:21" ht="20.100000000000001" customHeight="1" x14ac:dyDescent="0.3">
      <c r="A258" s="11" t="s">
        <v>405</v>
      </c>
      <c r="B258" s="20" t="s">
        <v>10</v>
      </c>
      <c r="C258" s="21" t="s">
        <v>385</v>
      </c>
      <c r="D258" s="11" t="str">
        <f>IF(OR(B258="Bant Girls", B258="Juv Girls"), "Bant/Juv Girls",
 IF(OR(B258="Jr Girls", B258="Sr Girls"), "Jr/Sr Girls", B258))</f>
        <v>Sr Boys</v>
      </c>
      <c r="E258" s="60">
        <v>12342</v>
      </c>
      <c r="F258" s="45">
        <v>2</v>
      </c>
      <c r="G258" s="8">
        <f>IFERROR(VALUE(VLOOKUP(F258, PTS!$A$2:$B$63, 2, FALSE)), "")</f>
        <v>95</v>
      </c>
      <c r="H258" s="45">
        <v>6</v>
      </c>
      <c r="I258" s="8">
        <f>IFERROR(VALUE(VLOOKUP(H258, PTS!$A$2:$B$63, 2, FALSE)), "")</f>
        <v>75</v>
      </c>
      <c r="J258" s="45">
        <v>4</v>
      </c>
      <c r="K258" s="8">
        <f>IFERROR(VALUE(VLOOKUP(J258, PTS!$A$2:$B$63, 2, FALSE)), "")</f>
        <v>85</v>
      </c>
      <c r="L258" s="20"/>
      <c r="M258" s="20"/>
      <c r="N258" s="20"/>
      <c r="O258" s="20"/>
      <c r="P258" s="20"/>
      <c r="Q258" s="20"/>
      <c r="R258" s="9">
        <f>SUM(G258,I258,K258,M258,O258,Q258)</f>
        <v>255</v>
      </c>
      <c r="S258" s="9"/>
      <c r="T258" s="9" cm="1">
        <f t="array" ref="T258">SUM(LARGE(CHOOSE({1,2,3,4,5,6}, G258, I258, K258, M258, O258, Q258), _xlfn.SEQUENCE(MIN(5, COUNTA(G258, I258, K258, M258, O258, Q258)))))</f>
        <v>255</v>
      </c>
      <c r="U258" s="9">
        <f>1+COUNTIFS(B:B,B258,R:R,"&gt;"&amp;R258)</f>
        <v>2</v>
      </c>
    </row>
    <row r="259" spans="1:21" ht="20.100000000000001" customHeight="1" x14ac:dyDescent="0.3">
      <c r="A259" s="11" t="s">
        <v>222</v>
      </c>
      <c r="B259" s="20" t="s">
        <v>10</v>
      </c>
      <c r="C259" s="21" t="s">
        <v>455</v>
      </c>
      <c r="D259" s="11" t="str">
        <f>IF(OR(B259="Bant Girls", B259="Juv Girls"), "Bant/Juv Girls",
 IF(OR(B259="Jr Girls", B259="Sr Girls"), "Jr/Sr Girls", B259))</f>
        <v>Sr Boys</v>
      </c>
      <c r="E259" s="60">
        <v>12371</v>
      </c>
      <c r="F259" s="45">
        <v>19</v>
      </c>
      <c r="G259" s="8">
        <f>IFERROR(VALUE(VLOOKUP(F259, PTS!$A$2:$B$63, 2, FALSE)), "")</f>
        <v>41</v>
      </c>
      <c r="H259" s="45">
        <v>11</v>
      </c>
      <c r="I259" s="8">
        <f>IFERROR(VALUE(VLOOKUP(H259, PTS!$A$2:$B$63, 2, FALSE)), "")</f>
        <v>53</v>
      </c>
      <c r="J259" s="45">
        <v>5</v>
      </c>
      <c r="K259" s="8">
        <f>IFERROR(VALUE(VLOOKUP(J259, PTS!$A$2:$B$63, 2, FALSE)), "")</f>
        <v>80</v>
      </c>
      <c r="L259" s="20"/>
      <c r="M259" s="20"/>
      <c r="N259" s="20"/>
      <c r="O259" s="20"/>
      <c r="P259" s="20"/>
      <c r="Q259" s="20"/>
      <c r="R259" s="9">
        <f>SUM(G259,I259,K259,M259,O259,Q259)</f>
        <v>174</v>
      </c>
      <c r="S259" s="9"/>
      <c r="T259" s="9" cm="1">
        <f t="array" ref="T259">SUM(LARGE(CHOOSE({1,2,3,4,5,6}, G259, I259, K259, M259, O259, Q259), _xlfn.SEQUENCE(MIN(5, COUNTA(G259, I259, K259, M259, O259, Q259)))))</f>
        <v>174</v>
      </c>
      <c r="U259" s="9">
        <f>1+COUNTIFS(B:B,B259,R:R,"&gt;"&amp;R259)</f>
        <v>7</v>
      </c>
    </row>
    <row r="260" spans="1:21" ht="20.100000000000001" customHeight="1" x14ac:dyDescent="0.3">
      <c r="A260" s="11" t="s">
        <v>379</v>
      </c>
      <c r="B260" s="20" t="s">
        <v>10</v>
      </c>
      <c r="C260" s="21" t="s">
        <v>358</v>
      </c>
      <c r="D260" s="11" t="str">
        <f>IF(OR(B260="Bant Girls", B260="Juv Girls"), "Bant/Juv Girls",
 IF(OR(B260="Jr Girls", B260="Sr Girls"), "Jr/Sr Girls", B260))</f>
        <v>Sr Boys</v>
      </c>
      <c r="E260" s="60">
        <v>12329</v>
      </c>
      <c r="F260" s="8">
        <v>10</v>
      </c>
      <c r="G260" s="8">
        <f>IFERROR(VALUE(VLOOKUP(F260, PTS!$A$2:$B$63, 2, FALSE)), "")</f>
        <v>55</v>
      </c>
      <c r="H260" s="8">
        <v>42</v>
      </c>
      <c r="I260" s="8">
        <f>IFERROR(VALUE(VLOOKUP(H260, PTS!$A$2:$B$63, 2, FALSE)), "")</f>
        <v>18</v>
      </c>
      <c r="J260" s="8">
        <v>6</v>
      </c>
      <c r="K260" s="8">
        <f>IFERROR(VALUE(VLOOKUP(J260, PTS!$A$2:$B$63, 2, FALSE)), "")</f>
        <v>75</v>
      </c>
      <c r="L260" s="8"/>
      <c r="M260" s="8"/>
      <c r="N260" s="8"/>
      <c r="O260" s="8"/>
      <c r="P260" s="8"/>
      <c r="Q260" s="8"/>
      <c r="R260" s="9">
        <f>SUM(G260,I260,K260,M260,O260,Q260)</f>
        <v>148</v>
      </c>
      <c r="S260" s="9"/>
      <c r="T260" s="9" cm="1">
        <f t="array" ref="T260">SUM(LARGE(CHOOSE({1,2,3,4,5,6}, G260, I260, K260, M260, O260, Q260), _xlfn.SEQUENCE(MIN(5, COUNTA(G260, I260, K260, M260, O260, Q260)))))</f>
        <v>148</v>
      </c>
      <c r="U260" s="9">
        <f>1+COUNTIFS(B:B,B260,R:R,"&gt;"&amp;R260)</f>
        <v>9</v>
      </c>
    </row>
    <row r="261" spans="1:21" ht="20.100000000000001" customHeight="1" x14ac:dyDescent="0.3">
      <c r="A261" s="20" t="s">
        <v>128</v>
      </c>
      <c r="B261" s="20" t="s">
        <v>10</v>
      </c>
      <c r="C261" s="12" t="s">
        <v>118</v>
      </c>
      <c r="D261" s="11" t="str">
        <f>IF(OR(B261="Bant Girls", B261="Juv Girls"), "Bant/Juv Girls",
 IF(OR(B261="Jr Girls", B261="Sr Girls"), "Jr/Sr Girls", B261))</f>
        <v>Sr Boys</v>
      </c>
      <c r="E261" s="60">
        <v>12389</v>
      </c>
      <c r="F261" s="45" t="s">
        <v>495</v>
      </c>
      <c r="G261" s="8">
        <f>IFERROR(VALUE(VLOOKUP(F261, PTS!$A$2:$B$63, 2, FALSE)), "")</f>
        <v>0</v>
      </c>
      <c r="H261" s="9">
        <v>10</v>
      </c>
      <c r="I261" s="8">
        <f>IFERROR(VALUE(VLOOKUP(H261, PTS!$A$2:$B$63, 2, FALSE)), "")</f>
        <v>55</v>
      </c>
      <c r="J261" s="9">
        <v>7</v>
      </c>
      <c r="K261" s="8">
        <f>IFERROR(VALUE(VLOOKUP(J261, PTS!$A$2:$B$63, 2, FALSE)), "")</f>
        <v>70</v>
      </c>
      <c r="L261" s="9"/>
      <c r="M261" s="8"/>
      <c r="N261" s="9"/>
      <c r="O261" s="8"/>
      <c r="P261" s="9"/>
      <c r="Q261" s="8"/>
      <c r="R261" s="9">
        <f>SUM(G261,I261,K261,M261,O261,Q261)</f>
        <v>125</v>
      </c>
      <c r="S261" s="9"/>
      <c r="T261" s="9" cm="1">
        <f t="array" ref="T261">SUM(LARGE(CHOOSE({1,2,3,4,5,6}, G261, I261, K261, M261, O261, Q261), _xlfn.SEQUENCE(MIN(5, COUNTA(G261, I261, K261, M261, O261, Q261)))))</f>
        <v>125</v>
      </c>
      <c r="U261" s="9">
        <f>1+COUNTIFS(B:B,B261,R:R,"&gt;"&amp;R261)</f>
        <v>13</v>
      </c>
    </row>
    <row r="262" spans="1:21" ht="20.100000000000001" customHeight="1" x14ac:dyDescent="0.3">
      <c r="A262" s="11" t="s">
        <v>228</v>
      </c>
      <c r="B262" s="20" t="s">
        <v>10</v>
      </c>
      <c r="C262" s="21" t="s">
        <v>455</v>
      </c>
      <c r="D262" s="11" t="str">
        <f>IF(OR(B262="Bant Girls", B262="Juv Girls"), "Bant/Juv Girls",
 IF(OR(B262="Jr Girls", B262="Sr Girls"), "Jr/Sr Girls", B262))</f>
        <v>Sr Boys</v>
      </c>
      <c r="E262" s="60">
        <v>12377</v>
      </c>
      <c r="F262" s="45">
        <v>4</v>
      </c>
      <c r="G262" s="8">
        <f>IFERROR(VALUE(VLOOKUP(F262, PTS!$A$2:$B$63, 2, FALSE)), "")</f>
        <v>85</v>
      </c>
      <c r="H262" s="45">
        <v>5</v>
      </c>
      <c r="I262" s="8">
        <f>IFERROR(VALUE(VLOOKUP(H262, PTS!$A$2:$B$63, 2, FALSE)), "")</f>
        <v>80</v>
      </c>
      <c r="J262" s="45">
        <v>8</v>
      </c>
      <c r="K262" s="8">
        <f>IFERROR(VALUE(VLOOKUP(J262, PTS!$A$2:$B$63, 2, FALSE)), "")</f>
        <v>65</v>
      </c>
      <c r="L262" s="20"/>
      <c r="M262" s="20"/>
      <c r="N262" s="20"/>
      <c r="O262" s="20"/>
      <c r="P262" s="20"/>
      <c r="Q262" s="20"/>
      <c r="R262" s="9">
        <f>SUM(G262,I262,K262,M262,O262,Q262)</f>
        <v>230</v>
      </c>
      <c r="S262" s="9"/>
      <c r="T262" s="9" cm="1">
        <f t="array" ref="T262">SUM(LARGE(CHOOSE({1,2,3,4,5,6}, G262, I262, K262, M262, O262, Q262), _xlfn.SEQUENCE(MIN(5, COUNTA(G262, I262, K262, M262, O262, Q262)))))</f>
        <v>230</v>
      </c>
      <c r="U262" s="9">
        <f>1+COUNTIFS(B:B,B262,R:R,"&gt;"&amp;R262)</f>
        <v>3</v>
      </c>
    </row>
    <row r="263" spans="1:21" ht="20.100000000000001" customHeight="1" x14ac:dyDescent="0.3">
      <c r="A263" s="11" t="s">
        <v>215</v>
      </c>
      <c r="B263" s="20" t="s">
        <v>10</v>
      </c>
      <c r="C263" s="21" t="s">
        <v>455</v>
      </c>
      <c r="D263" s="11" t="str">
        <f>IF(OR(B263="Bant Girls", B263="Juv Girls"), "Bant/Juv Girls",
 IF(OR(B263="Jr Girls", B263="Sr Girls"), "Jr/Sr Girls", B263))</f>
        <v>Sr Boys</v>
      </c>
      <c r="E263" s="60">
        <v>12364</v>
      </c>
      <c r="F263" s="45">
        <v>6</v>
      </c>
      <c r="G263" s="8">
        <f>IFERROR(VALUE(VLOOKUP(F263, PTS!$A$2:$B$63, 2, FALSE)), "")</f>
        <v>75</v>
      </c>
      <c r="H263" s="45" t="s">
        <v>495</v>
      </c>
      <c r="I263" s="8">
        <f>IFERROR(VALUE(VLOOKUP(H263, PTS!$A$2:$B$63, 2, FALSE)), "")</f>
        <v>0</v>
      </c>
      <c r="J263" s="45">
        <v>9</v>
      </c>
      <c r="K263" s="8">
        <f>IFERROR(VALUE(VLOOKUP(J263, PTS!$A$2:$B$63, 2, FALSE)), "")</f>
        <v>60</v>
      </c>
      <c r="L263" s="20"/>
      <c r="M263" s="20"/>
      <c r="N263" s="20"/>
      <c r="O263" s="20"/>
      <c r="P263" s="20"/>
      <c r="Q263" s="20"/>
      <c r="R263" s="9">
        <f>SUM(G263,I263,K263,M263,O263,Q263)</f>
        <v>135</v>
      </c>
      <c r="S263" s="9"/>
      <c r="T263" s="9" cm="1">
        <f t="array" ref="T263">SUM(LARGE(CHOOSE({1,2,3,4,5,6}, G263, I263, K263, M263, O263, Q263), _xlfn.SEQUENCE(MIN(5, COUNTA(G263, I263, K263, M263, O263, Q263)))))</f>
        <v>135</v>
      </c>
      <c r="U263" s="9">
        <f>1+COUNTIFS(B:B,B263,R:R,"&gt;"&amp;R263)</f>
        <v>11</v>
      </c>
    </row>
    <row r="264" spans="1:21" ht="20.100000000000001" customHeight="1" x14ac:dyDescent="0.3">
      <c r="A264" s="11" t="s">
        <v>214</v>
      </c>
      <c r="B264" s="20" t="s">
        <v>10</v>
      </c>
      <c r="C264" s="21" t="s">
        <v>455</v>
      </c>
      <c r="D264" s="11" t="str">
        <f>IF(OR(B264="Bant Girls", B264="Juv Girls"), "Bant/Juv Girls",
 IF(OR(B264="Jr Girls", B264="Sr Girls"), "Jr/Sr Girls", B264))</f>
        <v>Sr Boys</v>
      </c>
      <c r="E264" s="60">
        <v>12363</v>
      </c>
      <c r="F264" s="45">
        <v>5</v>
      </c>
      <c r="G264" s="8">
        <f>IFERROR(VALUE(VLOOKUP(F264, PTS!$A$2:$B$63, 2, FALSE)), "")</f>
        <v>80</v>
      </c>
      <c r="H264" s="45">
        <v>27</v>
      </c>
      <c r="I264" s="8">
        <f>IFERROR(VALUE(VLOOKUP(H264, PTS!$A$2:$B$63, 2, FALSE)), "")</f>
        <v>33</v>
      </c>
      <c r="J264" s="45">
        <v>10</v>
      </c>
      <c r="K264" s="8">
        <f>IFERROR(VALUE(VLOOKUP(J264, PTS!$A$2:$B$63, 2, FALSE)), "")</f>
        <v>55</v>
      </c>
      <c r="L264" s="20"/>
      <c r="M264" s="20"/>
      <c r="N264" s="20"/>
      <c r="O264" s="20"/>
      <c r="P264" s="20"/>
      <c r="Q264" s="20"/>
      <c r="R264" s="9">
        <f>SUM(G264,I264,K264,M264,O264,Q264)</f>
        <v>168</v>
      </c>
      <c r="S264" s="9"/>
      <c r="T264" s="9" cm="1">
        <f t="array" ref="T264">SUM(LARGE(CHOOSE({1,2,3,4,5,6}, G264, I264, K264, M264, O264, Q264), _xlfn.SEQUENCE(MIN(5, COUNTA(G264, I264, K264, M264, O264, Q264)))))</f>
        <v>168</v>
      </c>
      <c r="U264" s="9">
        <f>1+COUNTIFS(B:B,B264,R:R,"&gt;"&amp;R264)</f>
        <v>8</v>
      </c>
    </row>
    <row r="265" spans="1:21" ht="20.100000000000001" customHeight="1" x14ac:dyDescent="0.3">
      <c r="A265" s="20" t="s">
        <v>412</v>
      </c>
      <c r="B265" s="20" t="s">
        <v>10</v>
      </c>
      <c r="C265" s="21" t="s">
        <v>385</v>
      </c>
      <c r="D265" s="11" t="str">
        <f>IF(OR(B265="Bant Girls", B265="Juv Girls"), "Bant/Juv Girls",
 IF(OR(B265="Jr Girls", B265="Sr Girls"), "Jr/Sr Girls", B265))</f>
        <v>Sr Boys</v>
      </c>
      <c r="E265" s="60">
        <v>12349</v>
      </c>
      <c r="F265" s="45">
        <v>12</v>
      </c>
      <c r="G265" s="8">
        <f>IFERROR(VALUE(VLOOKUP(F265, PTS!$A$2:$B$63, 2, FALSE)), "")</f>
        <v>51</v>
      </c>
      <c r="H265" s="45">
        <v>75</v>
      </c>
      <c r="I265" s="8">
        <v>1</v>
      </c>
      <c r="J265" s="45">
        <v>11</v>
      </c>
      <c r="K265" s="8">
        <f>IFERROR(VALUE(VLOOKUP(J265, PTS!$A$2:$B$63, 2, FALSE)), "")</f>
        <v>53</v>
      </c>
      <c r="L265" s="20"/>
      <c r="M265" s="20"/>
      <c r="N265" s="20"/>
      <c r="O265" s="20"/>
      <c r="P265" s="20"/>
      <c r="Q265" s="20"/>
      <c r="R265" s="9">
        <f>SUM(G265,I265,K265,M265,O265,Q265)</f>
        <v>105</v>
      </c>
      <c r="S265" s="9"/>
      <c r="T265" s="9" cm="1">
        <f t="array" ref="T265">SUM(LARGE(CHOOSE({1,2,3,4,5,6}, G265, I265, K265, M265, O265, Q265), _xlfn.SEQUENCE(MIN(5, COUNTA(G265, I265, K265, M265, O265, Q265)))))</f>
        <v>105</v>
      </c>
      <c r="U265" s="9">
        <f>1+COUNTIFS(B:B,B265,R:R,"&gt;"&amp;R265)</f>
        <v>20</v>
      </c>
    </row>
    <row r="266" spans="1:21" ht="20.100000000000001" customHeight="1" x14ac:dyDescent="0.3">
      <c r="A266" s="11" t="s">
        <v>216</v>
      </c>
      <c r="B266" s="20" t="s">
        <v>10</v>
      </c>
      <c r="C266" s="21" t="s">
        <v>455</v>
      </c>
      <c r="D266" s="11" t="str">
        <f>IF(OR(B266="Bant Girls", B266="Juv Girls"), "Bant/Juv Girls",
 IF(OR(B266="Jr Girls", B266="Sr Girls"), "Jr/Sr Girls", B266))</f>
        <v>Sr Boys</v>
      </c>
      <c r="E266" s="60">
        <v>12365</v>
      </c>
      <c r="F266" s="45" t="s">
        <v>495</v>
      </c>
      <c r="G266" s="8">
        <f>IFERROR(VALUE(VLOOKUP(F266, PTS!$A$2:$B$63, 2, FALSE)), "")</f>
        <v>0</v>
      </c>
      <c r="H266" s="45" t="s">
        <v>495</v>
      </c>
      <c r="I266" s="8">
        <f>IFERROR(VALUE(VLOOKUP(H266, PTS!$A$2:$B$63, 2, FALSE)), "")</f>
        <v>0</v>
      </c>
      <c r="J266" s="45">
        <v>12</v>
      </c>
      <c r="K266" s="8">
        <f>IFERROR(VALUE(VLOOKUP(J266, PTS!$A$2:$B$63, 2, FALSE)), "")</f>
        <v>51</v>
      </c>
      <c r="L266" s="20"/>
      <c r="M266" s="20"/>
      <c r="N266" s="20"/>
      <c r="O266" s="20"/>
      <c r="P266" s="20"/>
      <c r="Q266" s="20"/>
      <c r="R266" s="9">
        <f>SUM(G266,I266,K266,M266,O266,Q266)</f>
        <v>51</v>
      </c>
      <c r="S266" s="9"/>
      <c r="T266" s="9" cm="1">
        <f t="array" ref="T266">SUM(LARGE(CHOOSE({1,2,3,4,5,6}, G266, I266, K266, M266, O266, Q266), _xlfn.SEQUENCE(MIN(5, COUNTA(G266, I266, K266, M266, O266, Q266)))))</f>
        <v>51</v>
      </c>
      <c r="U266" s="9">
        <f>1+COUNTIFS(B:B,B266,R:R,"&gt;"&amp;R266)</f>
        <v>45</v>
      </c>
    </row>
    <row r="267" spans="1:21" ht="20.100000000000001" customHeight="1" x14ac:dyDescent="0.3">
      <c r="A267" s="11" t="s">
        <v>221</v>
      </c>
      <c r="B267" s="20" t="s">
        <v>10</v>
      </c>
      <c r="C267" s="21" t="s">
        <v>455</v>
      </c>
      <c r="D267" s="11" t="str">
        <f>IF(OR(B267="Bant Girls", B267="Juv Girls"), "Bant/Juv Girls",
 IF(OR(B267="Jr Girls", B267="Sr Girls"), "Jr/Sr Girls", B267))</f>
        <v>Sr Boys</v>
      </c>
      <c r="E267" s="60">
        <v>12370</v>
      </c>
      <c r="F267" s="45">
        <v>11</v>
      </c>
      <c r="G267" s="8">
        <f>IFERROR(VALUE(VLOOKUP(F267, PTS!$A$2:$B$63, 2, FALSE)), "")</f>
        <v>53</v>
      </c>
      <c r="H267" s="45" t="s">
        <v>495</v>
      </c>
      <c r="I267" s="8">
        <f>IFERROR(VALUE(VLOOKUP(H267, PTS!$A$2:$B$63, 2, FALSE)), "")</f>
        <v>0</v>
      </c>
      <c r="J267" s="45">
        <v>13</v>
      </c>
      <c r="K267" s="8">
        <f>IFERROR(VALUE(VLOOKUP(J267, PTS!$A$2:$B$63, 2, FALSE)), "")</f>
        <v>49</v>
      </c>
      <c r="L267" s="20"/>
      <c r="M267" s="20"/>
      <c r="N267" s="20"/>
      <c r="O267" s="20"/>
      <c r="P267" s="20"/>
      <c r="Q267" s="20"/>
      <c r="R267" s="9">
        <f>SUM(G267,I267,K267,M267,O267,Q267)</f>
        <v>102</v>
      </c>
      <c r="S267" s="9"/>
      <c r="T267" s="9" cm="1">
        <f t="array" ref="T267">SUM(LARGE(CHOOSE({1,2,3,4,5,6}, G267, I267, K267, M267, O267, Q267), _xlfn.SEQUENCE(MIN(5, COUNTA(G267, I267, K267, M267, O267, Q267)))))</f>
        <v>102</v>
      </c>
      <c r="U267" s="9">
        <f>1+COUNTIFS(B:B,B267,R:R,"&gt;"&amp;R267)</f>
        <v>23</v>
      </c>
    </row>
    <row r="268" spans="1:21" ht="20.100000000000001" customHeight="1" x14ac:dyDescent="0.3">
      <c r="A268" s="11" t="s">
        <v>401</v>
      </c>
      <c r="B268" s="20" t="s">
        <v>10</v>
      </c>
      <c r="C268" s="21" t="s">
        <v>385</v>
      </c>
      <c r="D268" s="11" t="str">
        <f>IF(OR(B268="Bant Girls", B268="Juv Girls"), "Bant/Juv Girls",
 IF(OR(B268="Jr Girls", B268="Sr Girls"), "Jr/Sr Girls", B268))</f>
        <v>Sr Boys</v>
      </c>
      <c r="E268" s="60">
        <v>12338</v>
      </c>
      <c r="F268" s="45">
        <v>14</v>
      </c>
      <c r="G268" s="8">
        <f>IFERROR(VALUE(VLOOKUP(F268, PTS!$A$2:$B$63, 2, FALSE)), "")</f>
        <v>47</v>
      </c>
      <c r="H268" s="45">
        <v>3</v>
      </c>
      <c r="I268" s="8">
        <f>IFERROR(VALUE(VLOOKUP(H268, PTS!$A$2:$B$63, 2, FALSE)), "")</f>
        <v>90</v>
      </c>
      <c r="J268" s="45">
        <v>14</v>
      </c>
      <c r="K268" s="8">
        <f>IFERROR(VALUE(VLOOKUP(J268, PTS!$A$2:$B$63, 2, FALSE)), "")</f>
        <v>47</v>
      </c>
      <c r="L268" s="20"/>
      <c r="M268" s="20"/>
      <c r="N268" s="20"/>
      <c r="O268" s="20"/>
      <c r="P268" s="20"/>
      <c r="Q268" s="20"/>
      <c r="R268" s="9">
        <f>SUM(G268,I268,K268,M268,O268,Q268)</f>
        <v>184</v>
      </c>
      <c r="S268" s="9"/>
      <c r="T268" s="9" cm="1">
        <f t="array" ref="T268">SUM(LARGE(CHOOSE({1,2,3,4,5,6}, G268, I268, K268, M268, O268, Q268), _xlfn.SEQUENCE(MIN(5, COUNTA(G268, I268, K268, M268, O268, Q268)))))</f>
        <v>184</v>
      </c>
      <c r="U268" s="9">
        <f>1+COUNTIFS(B:B,B268,R:R,"&gt;"&amp;R268)</f>
        <v>6</v>
      </c>
    </row>
    <row r="269" spans="1:21" ht="20.100000000000001" customHeight="1" x14ac:dyDescent="0.3">
      <c r="A269" s="20" t="s">
        <v>407</v>
      </c>
      <c r="B269" s="20" t="s">
        <v>10</v>
      </c>
      <c r="C269" s="21" t="s">
        <v>385</v>
      </c>
      <c r="D269" s="11" t="str">
        <f>IF(OR(B269="Bant Girls", B269="Juv Girls"), "Bant/Juv Girls",
 IF(OR(B269="Jr Girls", B269="Sr Girls"), "Jr/Sr Girls", B269))</f>
        <v>Sr Boys</v>
      </c>
      <c r="E269" s="60">
        <v>12344</v>
      </c>
      <c r="F269" s="45" t="s">
        <v>495</v>
      </c>
      <c r="G269" s="8">
        <f>IFERROR(VALUE(VLOOKUP(F269, PTS!$A$2:$B$63, 2, FALSE)), "")</f>
        <v>0</v>
      </c>
      <c r="H269" s="45">
        <v>1</v>
      </c>
      <c r="I269" s="8">
        <f>IFERROR(VALUE(VLOOKUP(H269, PTS!$A$2:$B$63, 2, FALSE)), "")</f>
        <v>100</v>
      </c>
      <c r="J269" s="45">
        <v>15</v>
      </c>
      <c r="K269" s="8">
        <f>IFERROR(VALUE(VLOOKUP(J269, PTS!$A$2:$B$63, 2, FALSE)), "")</f>
        <v>45</v>
      </c>
      <c r="L269" s="20"/>
      <c r="M269" s="20"/>
      <c r="N269" s="20"/>
      <c r="O269" s="20"/>
      <c r="P269" s="20"/>
      <c r="Q269" s="20"/>
      <c r="R269" s="9">
        <f>SUM(G269,I269,K269,M269,O269,Q269)</f>
        <v>145</v>
      </c>
      <c r="S269" s="9"/>
      <c r="T269" s="9" cm="1">
        <f t="array" ref="T269">SUM(LARGE(CHOOSE({1,2,3,4,5,6}, G269, I269, K269, M269, O269, Q269), _xlfn.SEQUENCE(MIN(5, COUNTA(G269, I269, K269, M269, O269, Q269)))))</f>
        <v>145</v>
      </c>
      <c r="U269" s="9">
        <f>1+COUNTIFS(B:B,B269,R:R,"&gt;"&amp;R269)</f>
        <v>10</v>
      </c>
    </row>
    <row r="270" spans="1:21" ht="20.100000000000001" customHeight="1" x14ac:dyDescent="0.3">
      <c r="A270" s="20" t="s">
        <v>397</v>
      </c>
      <c r="B270" s="20" t="s">
        <v>10</v>
      </c>
      <c r="C270" s="21" t="s">
        <v>385</v>
      </c>
      <c r="D270" s="11" t="str">
        <f>IF(OR(B270="Bant Girls", B270="Juv Girls"), "Bant/Juv Girls",
 IF(OR(B270="Jr Girls", B270="Sr Girls"), "Jr/Sr Girls", B270))</f>
        <v>Sr Boys</v>
      </c>
      <c r="E270" s="60">
        <v>12334</v>
      </c>
      <c r="F270" s="45">
        <v>30</v>
      </c>
      <c r="G270" s="8">
        <f>IFERROR(VALUE(VLOOKUP(F270, PTS!$A$2:$B$63, 2, FALSE)), "")</f>
        <v>30</v>
      </c>
      <c r="H270" s="45">
        <v>19</v>
      </c>
      <c r="I270" s="8">
        <f>IFERROR(VALUE(VLOOKUP(H270, PTS!$A$2:$B$63, 2, FALSE)), "")</f>
        <v>41</v>
      </c>
      <c r="J270" s="45">
        <v>16</v>
      </c>
      <c r="K270" s="8">
        <f>IFERROR(VALUE(VLOOKUP(J270, PTS!$A$2:$B$63, 2, FALSE)), "")</f>
        <v>44</v>
      </c>
      <c r="L270" s="20"/>
      <c r="M270" s="20"/>
      <c r="N270" s="20"/>
      <c r="O270" s="20"/>
      <c r="P270" s="20"/>
      <c r="Q270" s="20"/>
      <c r="R270" s="9">
        <f>SUM(G270,I270,K270,M270,O270,Q270)</f>
        <v>115</v>
      </c>
      <c r="S270" s="9"/>
      <c r="T270" s="9" cm="1">
        <f t="array" ref="T270">SUM(LARGE(CHOOSE({1,2,3,4,5,6}, G270, I270, K270, M270, O270, Q270), _xlfn.SEQUENCE(MIN(5, COUNTA(G270, I270, K270, M270, O270, Q270)))))</f>
        <v>115</v>
      </c>
      <c r="U270" s="9">
        <f>1+COUNTIFS(B:B,B270,R:R,"&gt;"&amp;R270)</f>
        <v>17</v>
      </c>
    </row>
    <row r="271" spans="1:21" ht="20.100000000000001" customHeight="1" x14ac:dyDescent="0.3">
      <c r="A271" s="20" t="s">
        <v>106</v>
      </c>
      <c r="B271" s="20" t="s">
        <v>10</v>
      </c>
      <c r="C271" s="21" t="s">
        <v>71</v>
      </c>
      <c r="D271" s="11" t="str">
        <f>IF(OR(B271="Bant Girls", B271="Juv Girls"), "Bant/Juv Girls",
 IF(OR(B271="Jr Girls", B271="Sr Girls"), "Jr/Sr Girls", B271))</f>
        <v>Sr Boys</v>
      </c>
      <c r="E271" s="60">
        <v>12003</v>
      </c>
      <c r="F271" s="45">
        <v>25</v>
      </c>
      <c r="G271" s="8">
        <f>IFERROR(VALUE(VLOOKUP(F271, PTS!$A$2:$B$63, 2, FALSE)), "")</f>
        <v>35</v>
      </c>
      <c r="H271" s="45">
        <v>16</v>
      </c>
      <c r="I271" s="8">
        <f>IFERROR(VALUE(VLOOKUP(H271, PTS!$A$2:$B$63, 2, FALSE)), "")</f>
        <v>44</v>
      </c>
      <c r="J271" s="45">
        <v>17</v>
      </c>
      <c r="K271" s="8">
        <f>IFERROR(VALUE(VLOOKUP(J271, PTS!$A$2:$B$63, 2, FALSE)), "")</f>
        <v>43</v>
      </c>
      <c r="L271" s="20"/>
      <c r="M271" s="20"/>
      <c r="N271" s="20"/>
      <c r="O271" s="20"/>
      <c r="P271" s="20"/>
      <c r="Q271" s="20"/>
      <c r="R271" s="9">
        <f>SUM(G271,I271,K271,M271,O271,Q271)</f>
        <v>122</v>
      </c>
      <c r="S271" s="9"/>
      <c r="T271" s="9" cm="1">
        <f t="array" ref="T271">SUM(LARGE(CHOOSE({1,2,3,4,5,6}, G271, I271, K271, M271, O271, Q271), _xlfn.SEQUENCE(MIN(5, COUNTA(G271, I271, K271, M271, O271, Q271)))))</f>
        <v>122</v>
      </c>
      <c r="U271" s="9">
        <f>1+COUNTIFS(B:B,B271,R:R,"&gt;"&amp;R271)</f>
        <v>14</v>
      </c>
    </row>
    <row r="272" spans="1:21" ht="20.100000000000001" customHeight="1" x14ac:dyDescent="0.3">
      <c r="A272" s="20" t="s">
        <v>223</v>
      </c>
      <c r="B272" s="20" t="s">
        <v>10</v>
      </c>
      <c r="C272" s="21" t="s">
        <v>455</v>
      </c>
      <c r="D272" s="11" t="str">
        <f>IF(OR(B272="Bant Girls", B272="Juv Girls"), "Bant/Juv Girls",
 IF(OR(B272="Jr Girls", B272="Sr Girls"), "Jr/Sr Girls", B272))</f>
        <v>Sr Boys</v>
      </c>
      <c r="E272" s="60">
        <v>12372</v>
      </c>
      <c r="F272" s="45">
        <v>26</v>
      </c>
      <c r="G272" s="8">
        <f>IFERROR(VALUE(VLOOKUP(F272, PTS!$A$2:$B$63, 2, FALSE)), "")</f>
        <v>34</v>
      </c>
      <c r="H272" s="45">
        <v>53</v>
      </c>
      <c r="I272" s="8">
        <f>IFERROR(VALUE(VLOOKUP(H272, PTS!$A$2:$B$63, 2, FALSE)), "")</f>
        <v>7</v>
      </c>
      <c r="J272" s="45">
        <v>18</v>
      </c>
      <c r="K272" s="8">
        <f>IFERROR(VALUE(VLOOKUP(J272, PTS!$A$2:$B$63, 2, FALSE)), "")</f>
        <v>42</v>
      </c>
      <c r="L272" s="20"/>
      <c r="M272" s="20"/>
      <c r="N272" s="20"/>
      <c r="O272" s="20"/>
      <c r="P272" s="20"/>
      <c r="Q272" s="20"/>
      <c r="R272" s="9">
        <f>SUM(G272,I272,K272,M272,O272,Q272)</f>
        <v>83</v>
      </c>
      <c r="S272" s="9"/>
      <c r="T272" s="9" cm="1">
        <f t="array" ref="T272">SUM(LARGE(CHOOSE({1,2,3,4,5,6}, G272, I272, K272, M272, O272, Q272), _xlfn.SEQUENCE(MIN(5, COUNTA(G272, I272, K272, M272, O272, Q272)))))</f>
        <v>83</v>
      </c>
      <c r="U272" s="9">
        <f>1+COUNTIFS(B:B,B272,R:R,"&gt;"&amp;R272)</f>
        <v>29</v>
      </c>
    </row>
    <row r="273" spans="1:21" ht="20.100000000000001" customHeight="1" x14ac:dyDescent="0.3">
      <c r="A273" s="11" t="s">
        <v>229</v>
      </c>
      <c r="B273" s="20" t="s">
        <v>10</v>
      </c>
      <c r="C273" s="21" t="s">
        <v>455</v>
      </c>
      <c r="D273" s="11" t="str">
        <f>IF(OR(B273="Bant Girls", B273="Juv Girls"), "Bant/Juv Girls",
 IF(OR(B273="Jr Girls", B273="Sr Girls"), "Jr/Sr Girls", B273))</f>
        <v>Sr Boys</v>
      </c>
      <c r="E273" s="60">
        <v>12378</v>
      </c>
      <c r="F273" s="45">
        <v>18</v>
      </c>
      <c r="G273" s="8">
        <f>IFERROR(VALUE(VLOOKUP(F273, PTS!$A$2:$B$63, 2, FALSE)), "")</f>
        <v>42</v>
      </c>
      <c r="H273" s="45">
        <v>36</v>
      </c>
      <c r="I273" s="8">
        <f>IFERROR(VALUE(VLOOKUP(H273, PTS!$A$2:$B$63, 2, FALSE)), "")</f>
        <v>24</v>
      </c>
      <c r="J273" s="45">
        <v>19</v>
      </c>
      <c r="K273" s="8">
        <f>IFERROR(VALUE(VLOOKUP(J273, PTS!$A$2:$B$63, 2, FALSE)), "")</f>
        <v>41</v>
      </c>
      <c r="L273" s="20"/>
      <c r="M273" s="20"/>
      <c r="N273" s="20"/>
      <c r="O273" s="20"/>
      <c r="P273" s="20"/>
      <c r="Q273" s="20"/>
      <c r="R273" s="9">
        <f>SUM(G273,I273,K273,M273,O273,Q273)</f>
        <v>107</v>
      </c>
      <c r="S273" s="9"/>
      <c r="T273" s="9" cm="1">
        <f t="array" ref="T273">SUM(LARGE(CHOOSE({1,2,3,4,5,6}, G273, I273, K273, M273, O273, Q273), _xlfn.SEQUENCE(MIN(5, COUNTA(G273, I273, K273, M273, O273, Q273)))))</f>
        <v>107</v>
      </c>
      <c r="U273" s="9">
        <f>1+COUNTIFS(B:B,B273,R:R,"&gt;"&amp;R273)</f>
        <v>19</v>
      </c>
    </row>
    <row r="274" spans="1:21" ht="20.100000000000001" customHeight="1" x14ac:dyDescent="0.3">
      <c r="A274" s="11" t="s">
        <v>220</v>
      </c>
      <c r="B274" s="20" t="s">
        <v>10</v>
      </c>
      <c r="C274" s="21" t="s">
        <v>455</v>
      </c>
      <c r="D274" s="11" t="str">
        <f>IF(OR(B274="Bant Girls", B274="Juv Girls"), "Bant/Juv Girls",
 IF(OR(B274="Jr Girls", B274="Sr Girls"), "Jr/Sr Girls", B274))</f>
        <v>Sr Boys</v>
      </c>
      <c r="E274" s="60">
        <v>12369</v>
      </c>
      <c r="F274" s="45">
        <v>20</v>
      </c>
      <c r="G274" s="8">
        <f>IFERROR(VALUE(VLOOKUP(F274, PTS!$A$2:$B$63, 2, FALSE)), "")</f>
        <v>40</v>
      </c>
      <c r="H274" s="45">
        <v>20</v>
      </c>
      <c r="I274" s="8">
        <f>IFERROR(VALUE(VLOOKUP(H274, PTS!$A$2:$B$63, 2, FALSE)), "")</f>
        <v>40</v>
      </c>
      <c r="J274" s="45">
        <v>20</v>
      </c>
      <c r="K274" s="8">
        <f>IFERROR(VALUE(VLOOKUP(J274, PTS!$A$2:$B$63, 2, FALSE)), "")</f>
        <v>40</v>
      </c>
      <c r="L274" s="20"/>
      <c r="M274" s="20"/>
      <c r="N274" s="20"/>
      <c r="O274" s="20"/>
      <c r="P274" s="20"/>
      <c r="Q274" s="20"/>
      <c r="R274" s="9">
        <f>SUM(G274,I274,K274,M274,O274,Q274)</f>
        <v>120</v>
      </c>
      <c r="S274" s="9"/>
      <c r="T274" s="9" cm="1">
        <f t="array" ref="T274">SUM(LARGE(CHOOSE({1,2,3,4,5,6}, G274, I274, K274, M274, O274, Q274), _xlfn.SEQUENCE(MIN(5, COUNTA(G274, I274, K274, M274, O274, Q274)))))</f>
        <v>120</v>
      </c>
      <c r="U274" s="9">
        <f>1+COUNTIFS(B:B,B274,R:R,"&gt;"&amp;R274)</f>
        <v>15</v>
      </c>
    </row>
    <row r="275" spans="1:21" ht="20.100000000000001" customHeight="1" x14ac:dyDescent="0.3">
      <c r="A275" s="11" t="s">
        <v>381</v>
      </c>
      <c r="B275" s="20" t="s">
        <v>10</v>
      </c>
      <c r="C275" s="21" t="s">
        <v>358</v>
      </c>
      <c r="D275" s="11" t="str">
        <f>IF(OR(B275="Bant Girls", B275="Juv Girls"), "Bant/Juv Girls",
 IF(OR(B275="Jr Girls", B275="Sr Girls"), "Jr/Sr Girls", B275))</f>
        <v>Sr Boys</v>
      </c>
      <c r="E275" s="60">
        <v>12331</v>
      </c>
      <c r="F275" s="45" t="s">
        <v>495</v>
      </c>
      <c r="G275" s="8">
        <f>IFERROR(VALUE(VLOOKUP(F275, PTS!$A$2:$B$63, 2, FALSE)), "")</f>
        <v>0</v>
      </c>
      <c r="H275" s="9">
        <v>7</v>
      </c>
      <c r="I275" s="8">
        <f>IFERROR(VALUE(VLOOKUP(H275, PTS!$A$2:$B$63, 2, FALSE)), "")</f>
        <v>70</v>
      </c>
      <c r="J275" s="9">
        <v>21</v>
      </c>
      <c r="K275" s="8">
        <f>IFERROR(VALUE(VLOOKUP(J275, PTS!$A$2:$B$63, 2, FALSE)), "")</f>
        <v>39</v>
      </c>
      <c r="L275" s="9"/>
      <c r="M275" s="8"/>
      <c r="N275" s="9"/>
      <c r="O275" s="8"/>
      <c r="P275" s="9"/>
      <c r="Q275" s="8"/>
      <c r="R275" s="9">
        <f>SUM(G275,I275,K275,M275,O275,Q275)</f>
        <v>109</v>
      </c>
      <c r="S275" s="9"/>
      <c r="T275" s="9" cm="1">
        <f t="array" ref="T275">SUM(LARGE(CHOOSE({1,2,3,4,5,6}, G275, I275, K275, M275, O275, Q275), _xlfn.SEQUENCE(MIN(5, COUNTA(G275, I275, K275, M275, O275, Q275)))))</f>
        <v>109</v>
      </c>
      <c r="U275" s="9">
        <f>1+COUNTIFS(B:B,B275,R:R,"&gt;"&amp;R275)</f>
        <v>18</v>
      </c>
    </row>
    <row r="276" spans="1:21" ht="20.100000000000001" customHeight="1" x14ac:dyDescent="0.3">
      <c r="A276" s="20" t="s">
        <v>494</v>
      </c>
      <c r="B276" s="20" t="s">
        <v>10</v>
      </c>
      <c r="C276" s="12" t="s">
        <v>168</v>
      </c>
      <c r="D276" s="11" t="str">
        <f>IF(OR(B276="Bant Girls", B276="Juv Girls"), "Bant/Juv Girls",
 IF(OR(B276="Jr Girls", B276="Sr Girls"), "Jr/Sr Girls", B276))</f>
        <v>Sr Boys</v>
      </c>
      <c r="E276" s="60">
        <v>12325</v>
      </c>
      <c r="F276" s="45" t="s">
        <v>495</v>
      </c>
      <c r="G276" s="8">
        <f>IFERROR(VALUE(VLOOKUP(F276, PTS!$A$2:$B$63, 2, FALSE)), "")</f>
        <v>0</v>
      </c>
      <c r="H276" s="9">
        <v>66</v>
      </c>
      <c r="I276" s="8">
        <v>1</v>
      </c>
      <c r="J276" s="9">
        <v>22</v>
      </c>
      <c r="K276" s="8">
        <f>IFERROR(VALUE(VLOOKUP(J276, PTS!$A$2:$B$63, 2, FALSE)), "")</f>
        <v>38</v>
      </c>
      <c r="L276" s="9"/>
      <c r="M276" s="8"/>
      <c r="N276" s="9"/>
      <c r="O276" s="8"/>
      <c r="P276" s="9"/>
      <c r="Q276" s="8"/>
      <c r="R276" s="9">
        <f>SUM(G276,I276,K276,M276,O276,Q276)</f>
        <v>39</v>
      </c>
      <c r="S276" s="9"/>
      <c r="T276" s="9" cm="1">
        <f t="array" ref="T276">SUM(LARGE(CHOOSE({1,2,3,4,5,6}, G276, I276, K276, M276, O276, Q276), _xlfn.SEQUENCE(MIN(5, COUNTA(G276, I276, K276, M276, O276, Q276)))))</f>
        <v>39</v>
      </c>
      <c r="U276" s="9">
        <f>1+COUNTIFS(B:B,B276,R:R,"&gt;"&amp;R276)</f>
        <v>54</v>
      </c>
    </row>
    <row r="277" spans="1:21" ht="20.100000000000001" customHeight="1" x14ac:dyDescent="0.3">
      <c r="A277" s="20" t="s">
        <v>263</v>
      </c>
      <c r="B277" s="20" t="s">
        <v>10</v>
      </c>
      <c r="C277" s="12" t="s">
        <v>248</v>
      </c>
      <c r="D277" s="11" t="str">
        <f>IF(OR(B277="Bant Girls", B277="Juv Girls"), "Bant/Juv Girls",
 IF(OR(B277="Jr Girls", B277="Sr Girls"), "Jr/Sr Girls", B277))</f>
        <v>Sr Boys</v>
      </c>
      <c r="E277" s="60">
        <v>12264</v>
      </c>
      <c r="F277" s="8">
        <v>55</v>
      </c>
      <c r="G277" s="8">
        <f>IFERROR(VALUE(VLOOKUP(F277, PTS!$A$2:$B$63, 2, FALSE)), "")</f>
        <v>5</v>
      </c>
      <c r="H277" s="8">
        <v>38</v>
      </c>
      <c r="I277" s="8">
        <f>IFERROR(VALUE(VLOOKUP(H277, PTS!$A$2:$B$63, 2, FALSE)), "")</f>
        <v>22</v>
      </c>
      <c r="J277" s="8">
        <v>23</v>
      </c>
      <c r="K277" s="8">
        <f>IFERROR(VALUE(VLOOKUP(J277, PTS!$A$2:$B$63, 2, FALSE)), "")</f>
        <v>37</v>
      </c>
      <c r="L277" s="8"/>
      <c r="M277" s="8"/>
      <c r="N277" s="8"/>
      <c r="O277" s="8"/>
      <c r="P277" s="8"/>
      <c r="Q277" s="8"/>
      <c r="R277" s="9">
        <f>SUM(G277,I277,K277,M277,O277,Q277)</f>
        <v>64</v>
      </c>
      <c r="S277" s="9"/>
      <c r="T277" s="9" cm="1">
        <f t="array" ref="T277">SUM(LARGE(CHOOSE({1,2,3,4,5,6}, G277, I277, K277, M277, O277, Q277), _xlfn.SEQUENCE(MIN(5, COUNTA(G277, I277, K277, M277, O277, Q277)))))</f>
        <v>64</v>
      </c>
      <c r="U277" s="9">
        <f>1+COUNTIFS(B:B,B277,R:R,"&gt;"&amp;R277)</f>
        <v>35</v>
      </c>
    </row>
    <row r="278" spans="1:21" ht="20.100000000000001" customHeight="1" x14ac:dyDescent="0.3">
      <c r="A278" s="20" t="s">
        <v>103</v>
      </c>
      <c r="B278" s="20" t="s">
        <v>10</v>
      </c>
      <c r="C278" s="21" t="s">
        <v>71</v>
      </c>
      <c r="D278" s="11" t="str">
        <f>IF(OR(B278="Bant Girls", B278="Juv Girls"), "Bant/Juv Girls",
 IF(OR(B278="Jr Girls", B278="Sr Girls"), "Jr/Sr Girls", B278))</f>
        <v>Sr Boys</v>
      </c>
      <c r="E278" s="60">
        <v>12000</v>
      </c>
      <c r="F278" s="8">
        <v>29</v>
      </c>
      <c r="G278" s="8">
        <f>IFERROR(VALUE(VLOOKUP(F278, PTS!$A$2:$B$63, 2, FALSE)), "")</f>
        <v>31</v>
      </c>
      <c r="H278" s="9">
        <v>22</v>
      </c>
      <c r="I278" s="8">
        <f>IFERROR(VALUE(VLOOKUP(H278, PTS!$A$2:$B$63, 2, FALSE)), "")</f>
        <v>38</v>
      </c>
      <c r="J278" s="8">
        <v>24</v>
      </c>
      <c r="K278" s="8">
        <f>IFERROR(VALUE(VLOOKUP(J278, PTS!$A$2:$B$63, 2, FALSE)), "")</f>
        <v>36</v>
      </c>
      <c r="L278" s="9"/>
      <c r="M278" s="8"/>
      <c r="N278" s="9"/>
      <c r="O278" s="8"/>
      <c r="P278" s="8"/>
      <c r="Q278" s="8"/>
      <c r="R278" s="9">
        <f>SUM(G278,I278,K278,M278,O278,Q278)</f>
        <v>105</v>
      </c>
      <c r="S278" s="9"/>
      <c r="T278" s="9" cm="1">
        <f t="array" ref="T278">SUM(LARGE(CHOOSE({1,2,3,4,5,6}, G278, I278, K278, M278, O278, Q278), _xlfn.SEQUENCE(MIN(5, COUNTA(G278, I278, K278, M278, O278, Q278)))))</f>
        <v>105</v>
      </c>
      <c r="U278" s="9">
        <f>1+COUNTIFS(B:B,B278,R:R,"&gt;"&amp;R278)</f>
        <v>20</v>
      </c>
    </row>
    <row r="279" spans="1:21" ht="20.100000000000001" customHeight="1" x14ac:dyDescent="0.3">
      <c r="A279" s="11" t="s">
        <v>303</v>
      </c>
      <c r="B279" s="20" t="s">
        <v>10</v>
      </c>
      <c r="C279" s="12" t="s">
        <v>290</v>
      </c>
      <c r="D279" s="11" t="str">
        <f>IF(OR(B279="Bant Girls", B279="Juv Girls"), "Bant/Juv Girls",
 IF(OR(B279="Jr Girls", B279="Sr Girls"), "Jr/Sr Girls", B279))</f>
        <v>Sr Boys</v>
      </c>
      <c r="E279" s="60">
        <v>12320</v>
      </c>
      <c r="F279" s="8">
        <v>27</v>
      </c>
      <c r="G279" s="8">
        <f>IFERROR(VALUE(VLOOKUP(F279, PTS!$A$2:$B$63, 2, FALSE)), "")</f>
        <v>33</v>
      </c>
      <c r="H279" s="8">
        <v>67</v>
      </c>
      <c r="I279" s="8">
        <v>1</v>
      </c>
      <c r="J279" s="8">
        <v>25</v>
      </c>
      <c r="K279" s="8">
        <f>IFERROR(VALUE(VLOOKUP(J279, PTS!$A$2:$B$63, 2, FALSE)), "")</f>
        <v>35</v>
      </c>
      <c r="L279" s="8"/>
      <c r="M279" s="8"/>
      <c r="N279" s="8"/>
      <c r="O279" s="8"/>
      <c r="P279" s="8"/>
      <c r="Q279" s="8"/>
      <c r="R279" s="9">
        <f>SUM(G279,I279,K279,M279,O279,Q279)</f>
        <v>69</v>
      </c>
      <c r="S279" s="9"/>
      <c r="T279" s="9" cm="1">
        <f t="array" ref="T279">SUM(LARGE(CHOOSE({1,2,3,4,5,6}, G279, I279, K279, M279, O279, Q279), _xlfn.SEQUENCE(MIN(5, COUNTA(G279, I279, K279, M279, O279, Q279)))))</f>
        <v>69</v>
      </c>
      <c r="U279" s="9">
        <f>1+COUNTIFS(B:B,B279,R:R,"&gt;"&amp;R279)</f>
        <v>33</v>
      </c>
    </row>
    <row r="280" spans="1:21" ht="20.100000000000001" customHeight="1" x14ac:dyDescent="0.3">
      <c r="A280" s="20" t="s">
        <v>135</v>
      </c>
      <c r="B280" s="20" t="s">
        <v>10</v>
      </c>
      <c r="C280" s="12" t="s">
        <v>118</v>
      </c>
      <c r="D280" s="11" t="str">
        <f>IF(OR(B280="Bant Girls", B280="Juv Girls"), "Bant/Juv Girls",
 IF(OR(B280="Jr Girls", B280="Sr Girls"), "Jr/Sr Girls", B280))</f>
        <v>Sr Boys</v>
      </c>
      <c r="E280" s="60">
        <v>12396</v>
      </c>
      <c r="F280" s="8">
        <v>37</v>
      </c>
      <c r="G280" s="8">
        <f>IFERROR(VALUE(VLOOKUP(F280, PTS!$A$2:$B$63, 2, FALSE)), "")</f>
        <v>23</v>
      </c>
      <c r="H280" s="8">
        <v>23</v>
      </c>
      <c r="I280" s="8">
        <f>IFERROR(VALUE(VLOOKUP(H280, PTS!$A$2:$B$63, 2, FALSE)), "")</f>
        <v>37</v>
      </c>
      <c r="J280" s="8">
        <v>26</v>
      </c>
      <c r="K280" s="8">
        <f>IFERROR(VALUE(VLOOKUP(J280, PTS!$A$2:$B$63, 2, FALSE)), "")</f>
        <v>34</v>
      </c>
      <c r="L280" s="8"/>
      <c r="M280" s="8"/>
      <c r="N280" s="8"/>
      <c r="O280" s="8"/>
      <c r="P280" s="8"/>
      <c r="Q280" s="8"/>
      <c r="R280" s="9">
        <f>SUM(G280,I280,K280,M280,O280,Q280)</f>
        <v>94</v>
      </c>
      <c r="S280" s="9"/>
      <c r="T280" s="9" cm="1">
        <f t="array" ref="T280">SUM(LARGE(CHOOSE({1,2,3,4,5,6}, G280, I280, K280, M280, O280, Q280), _xlfn.SEQUENCE(MIN(5, COUNTA(G280, I280, K280, M280, O280, Q280)))))</f>
        <v>94</v>
      </c>
      <c r="U280" s="9">
        <f>1+COUNTIFS(B:B,B280,R:R,"&gt;"&amp;R280)</f>
        <v>25</v>
      </c>
    </row>
    <row r="281" spans="1:21" ht="20.100000000000001" customHeight="1" x14ac:dyDescent="0.3">
      <c r="A281" s="20" t="s">
        <v>127</v>
      </c>
      <c r="B281" s="20" t="s">
        <v>10</v>
      </c>
      <c r="C281" s="12" t="s">
        <v>118</v>
      </c>
      <c r="D281" s="11" t="str">
        <f>IF(OR(B281="Bant Girls", B281="Juv Girls"), "Bant/Juv Girls",
 IF(OR(B281="Jr Girls", B281="Sr Girls"), "Jr/Sr Girls", B281))</f>
        <v>Sr Boys</v>
      </c>
      <c r="E281" s="60">
        <v>12388</v>
      </c>
      <c r="F281" s="45">
        <v>52</v>
      </c>
      <c r="G281" s="8">
        <f>IFERROR(VALUE(VLOOKUP(F281, PTS!$A$2:$B$63, 2, FALSE)), "")</f>
        <v>8</v>
      </c>
      <c r="H281" s="45">
        <v>14</v>
      </c>
      <c r="I281" s="8">
        <f>IFERROR(VALUE(VLOOKUP(H281, PTS!$A$2:$B$63, 2, FALSE)), "")</f>
        <v>47</v>
      </c>
      <c r="J281" s="45">
        <v>27</v>
      </c>
      <c r="K281" s="8">
        <f>IFERROR(VALUE(VLOOKUP(J281, PTS!$A$2:$B$63, 2, FALSE)), "")</f>
        <v>33</v>
      </c>
      <c r="L281" s="20"/>
      <c r="M281" s="20"/>
      <c r="N281" s="20"/>
      <c r="O281" s="20"/>
      <c r="P281" s="20"/>
      <c r="Q281" s="20"/>
      <c r="R281" s="9">
        <f>SUM(G281,I281,K281,M281,O281,Q281)</f>
        <v>88</v>
      </c>
      <c r="S281" s="9"/>
      <c r="T281" s="9" cm="1">
        <f t="array" ref="T281">SUM(LARGE(CHOOSE({1,2,3,4,5,6}, G281, I281, K281, M281, O281, Q281), _xlfn.SEQUENCE(MIN(5, COUNTA(G281, I281, K281, M281, O281, Q281)))))</f>
        <v>88</v>
      </c>
      <c r="U281" s="9">
        <f>1+COUNTIFS(B:B,B281,R:R,"&gt;"&amp;R281)</f>
        <v>26</v>
      </c>
    </row>
    <row r="282" spans="1:21" ht="20.100000000000001" customHeight="1" x14ac:dyDescent="0.3">
      <c r="A282" s="11" t="s">
        <v>403</v>
      </c>
      <c r="B282" s="20" t="s">
        <v>10</v>
      </c>
      <c r="C282" s="21" t="s">
        <v>385</v>
      </c>
      <c r="D282" s="11" t="str">
        <f>IF(OR(B282="Bant Girls", B282="Juv Girls"), "Bant/Juv Girls",
 IF(OR(B282="Jr Girls", B282="Sr Girls"), "Jr/Sr Girls", B282))</f>
        <v>Sr Boys</v>
      </c>
      <c r="E282" s="60">
        <v>12340</v>
      </c>
      <c r="F282" s="45">
        <v>24</v>
      </c>
      <c r="G282" s="8">
        <f>IFERROR(VALUE(VLOOKUP(F282, PTS!$A$2:$B$63, 2, FALSE)), "")</f>
        <v>36</v>
      </c>
      <c r="H282" s="45">
        <v>40</v>
      </c>
      <c r="I282" s="8">
        <f>IFERROR(VALUE(VLOOKUP(H282, PTS!$A$2:$B$63, 2, FALSE)), "")</f>
        <v>20</v>
      </c>
      <c r="J282" s="45">
        <v>28</v>
      </c>
      <c r="K282" s="8">
        <f>IFERROR(VALUE(VLOOKUP(J282, PTS!$A$2:$B$63, 2, FALSE)), "")</f>
        <v>32</v>
      </c>
      <c r="L282" s="20"/>
      <c r="M282" s="20"/>
      <c r="N282" s="20"/>
      <c r="O282" s="20"/>
      <c r="P282" s="20"/>
      <c r="Q282" s="20"/>
      <c r="R282" s="9">
        <f>SUM(G282,I282,K282,M282,O282,Q282)</f>
        <v>88</v>
      </c>
      <c r="S282" s="9"/>
      <c r="T282" s="9" cm="1">
        <f t="array" ref="T282">SUM(LARGE(CHOOSE({1,2,3,4,5,6}, G282, I282, K282, M282, O282, Q282), _xlfn.SEQUENCE(MIN(5, COUNTA(G282, I282, K282, M282, O282, Q282)))))</f>
        <v>88</v>
      </c>
      <c r="U282" s="9">
        <f>1+COUNTIFS(B:B,B282,R:R,"&gt;"&amp;R282)</f>
        <v>26</v>
      </c>
    </row>
    <row r="283" spans="1:21" ht="20.100000000000001" customHeight="1" x14ac:dyDescent="0.3">
      <c r="A283" s="20" t="s">
        <v>107</v>
      </c>
      <c r="B283" s="20" t="s">
        <v>10</v>
      </c>
      <c r="C283" s="21" t="s">
        <v>71</v>
      </c>
      <c r="D283" s="11" t="str">
        <f>IF(OR(B283="Bant Girls", B283="Juv Girls"), "Bant/Juv Girls",
 IF(OR(B283="Jr Girls", B283="Sr Girls"), "Jr/Sr Girls", B283))</f>
        <v>Sr Boys</v>
      </c>
      <c r="E283" s="60">
        <v>12004</v>
      </c>
      <c r="F283" s="45">
        <v>45</v>
      </c>
      <c r="G283" s="8">
        <f>IFERROR(VALUE(VLOOKUP(F283, PTS!$A$2:$B$63, 2, FALSE)), "")</f>
        <v>15</v>
      </c>
      <c r="H283" s="45">
        <v>26</v>
      </c>
      <c r="I283" s="8">
        <f>IFERROR(VALUE(VLOOKUP(H283, PTS!$A$2:$B$63, 2, FALSE)), "")</f>
        <v>34</v>
      </c>
      <c r="J283" s="45">
        <v>29</v>
      </c>
      <c r="K283" s="8">
        <f>IFERROR(VALUE(VLOOKUP(J283, PTS!$A$2:$B$63, 2, FALSE)), "")</f>
        <v>31</v>
      </c>
      <c r="L283" s="20"/>
      <c r="M283" s="20"/>
      <c r="N283" s="20"/>
      <c r="O283" s="20"/>
      <c r="P283" s="20"/>
      <c r="Q283" s="20"/>
      <c r="R283" s="9">
        <f>SUM(G283,I283,K283,M283,O283,Q283)</f>
        <v>80</v>
      </c>
      <c r="S283" s="9"/>
      <c r="T283" s="9" cm="1">
        <f t="array" ref="T283">SUM(LARGE(CHOOSE({1,2,3,4,5,6}, G283, I283, K283, M283, O283, Q283), _xlfn.SEQUENCE(MIN(5, COUNTA(G283, I283, K283, M283, O283, Q283)))))</f>
        <v>80</v>
      </c>
      <c r="U283" s="9">
        <f>1+COUNTIFS(B:B,B283,R:R,"&gt;"&amp;R283)</f>
        <v>31</v>
      </c>
    </row>
    <row r="284" spans="1:21" ht="20.100000000000001" customHeight="1" x14ac:dyDescent="0.3">
      <c r="A284" s="20" t="s">
        <v>246</v>
      </c>
      <c r="B284" s="20" t="s">
        <v>10</v>
      </c>
      <c r="C284" s="12" t="s">
        <v>237</v>
      </c>
      <c r="D284" s="11" t="str">
        <f>IF(OR(B284="Bant Girls", B284="Juv Girls"), "Bant/Juv Girls",
 IF(OR(B284="Jr Girls", B284="Sr Girls"), "Jr/Sr Girls", B284))</f>
        <v>Sr Boys</v>
      </c>
      <c r="E284" s="60">
        <v>12354</v>
      </c>
      <c r="F284" s="45">
        <v>31</v>
      </c>
      <c r="G284" s="8">
        <f>IFERROR(VALUE(VLOOKUP(F284, PTS!$A$2:$B$63, 2, FALSE)), "")</f>
        <v>29</v>
      </c>
      <c r="H284" s="45">
        <v>64</v>
      </c>
      <c r="I284" s="8">
        <v>1</v>
      </c>
      <c r="J284" s="45">
        <v>30</v>
      </c>
      <c r="K284" s="8">
        <f>IFERROR(VALUE(VLOOKUP(J284, PTS!$A$2:$B$63, 2, FALSE)), "")</f>
        <v>30</v>
      </c>
      <c r="L284" s="20"/>
      <c r="M284" s="20"/>
      <c r="N284" s="20"/>
      <c r="O284" s="20"/>
      <c r="P284" s="20"/>
      <c r="Q284" s="20"/>
      <c r="R284" s="9">
        <f>SUM(G284,I284,K284,M284,O284,Q284)</f>
        <v>60</v>
      </c>
      <c r="S284" s="9"/>
      <c r="T284" s="9" cm="1">
        <f t="array" ref="T284">SUM(LARGE(CHOOSE({1,2,3,4,5,6}, G284, I284, K284, M284, O284, Q284), _xlfn.SEQUENCE(MIN(5, COUNTA(G284, I284, K284, M284, O284, Q284)))))</f>
        <v>60</v>
      </c>
      <c r="U284" s="9">
        <f>1+COUNTIFS(B:B,B284,R:R,"&gt;"&amp;R284)</f>
        <v>37</v>
      </c>
    </row>
    <row r="285" spans="1:21" ht="20.100000000000001" customHeight="1" x14ac:dyDescent="0.3">
      <c r="A285" s="11" t="s">
        <v>260</v>
      </c>
      <c r="B285" s="20" t="s">
        <v>10</v>
      </c>
      <c r="C285" s="12" t="s">
        <v>248</v>
      </c>
      <c r="D285" s="11" t="str">
        <f>IF(OR(B285="Bant Girls", B285="Juv Girls"), "Bant/Juv Girls",
 IF(OR(B285="Jr Girls", B285="Sr Girls"), "Jr/Sr Girls", B285))</f>
        <v>Sr Boys</v>
      </c>
      <c r="E285" s="60">
        <v>12250</v>
      </c>
      <c r="F285" s="45" t="s">
        <v>495</v>
      </c>
      <c r="G285" s="8">
        <f>IFERROR(VALUE(VLOOKUP(F285, PTS!$A$2:$B$63, 2, FALSE)), "")</f>
        <v>0</v>
      </c>
      <c r="H285" s="45">
        <v>43</v>
      </c>
      <c r="I285" s="8">
        <f>IFERROR(VALUE(VLOOKUP(H285, PTS!$A$2:$B$63, 2, FALSE)), "")</f>
        <v>17</v>
      </c>
      <c r="J285" s="45">
        <v>31</v>
      </c>
      <c r="K285" s="8">
        <f>IFERROR(VALUE(VLOOKUP(J285, PTS!$A$2:$B$63, 2, FALSE)), "")</f>
        <v>29</v>
      </c>
      <c r="L285" s="20"/>
      <c r="M285" s="20"/>
      <c r="N285" s="20"/>
      <c r="O285" s="20"/>
      <c r="P285" s="20"/>
      <c r="Q285" s="20"/>
      <c r="R285" s="9">
        <f>SUM(G285,I285,K285,M285,O285,Q285)</f>
        <v>46</v>
      </c>
      <c r="S285" s="9"/>
      <c r="T285" s="9" cm="1">
        <f t="array" ref="T285">SUM(LARGE(CHOOSE({1,2,3,4,5,6}, G285, I285, K285, M285, O285, Q285), _xlfn.SEQUENCE(MIN(5, COUNTA(G285, I285, K285, M285, O285, Q285)))))</f>
        <v>46</v>
      </c>
      <c r="U285" s="9">
        <f>1+COUNTIFS(B:B,B285,R:R,"&gt;"&amp;R285)</f>
        <v>50</v>
      </c>
    </row>
    <row r="286" spans="1:21" ht="20.100000000000001" customHeight="1" x14ac:dyDescent="0.3">
      <c r="A286" s="41" t="s">
        <v>208</v>
      </c>
      <c r="B286" s="20" t="s">
        <v>10</v>
      </c>
      <c r="C286" s="21" t="s">
        <v>455</v>
      </c>
      <c r="D286" s="11" t="str">
        <f>IF(OR(B286="Bant Girls", B286="Juv Girls"), "Bant/Juv Girls",
 IF(OR(B286="Jr Girls", B286="Sr Girls"), "Jr/Sr Girls", B286))</f>
        <v>Sr Boys</v>
      </c>
      <c r="E286" s="60">
        <v>12357</v>
      </c>
      <c r="F286" s="8">
        <v>39</v>
      </c>
      <c r="G286" s="8">
        <f>IFERROR(VALUE(VLOOKUP(F286, PTS!$A$2:$B$63, 2, FALSE)), "")</f>
        <v>21</v>
      </c>
      <c r="H286" s="45" t="s">
        <v>495</v>
      </c>
      <c r="I286" s="8">
        <f>IFERROR(VALUE(VLOOKUP(H286, PTS!$A$2:$B$63, 2, FALSE)), "")</f>
        <v>0</v>
      </c>
      <c r="J286" s="9">
        <v>32</v>
      </c>
      <c r="K286" s="8">
        <f>IFERROR(VALUE(VLOOKUP(J286, PTS!$A$2:$B$63, 2, FALSE)), "")</f>
        <v>28</v>
      </c>
      <c r="L286" s="8"/>
      <c r="M286" s="8"/>
      <c r="N286" s="9"/>
      <c r="O286" s="8"/>
      <c r="P286" s="9"/>
      <c r="Q286" s="8"/>
      <c r="R286" s="9">
        <f>SUM(G286,I286,K286,M286,O286,Q286)</f>
        <v>49</v>
      </c>
      <c r="S286" s="9"/>
      <c r="T286" s="9" cm="1">
        <f t="array" ref="T286">SUM(LARGE(CHOOSE({1,2,3,4,5,6}, G286, I286, K286, M286, O286, Q286), _xlfn.SEQUENCE(MIN(5, COUNTA(G286, I286, K286, M286, O286, Q286)))))</f>
        <v>49</v>
      </c>
      <c r="U286" s="9">
        <f>1+COUNTIFS(B:B,B286,R:R,"&gt;"&amp;R286)</f>
        <v>47</v>
      </c>
    </row>
    <row r="287" spans="1:21" ht="20.100000000000001" customHeight="1" x14ac:dyDescent="0.3">
      <c r="A287" s="11" t="s">
        <v>395</v>
      </c>
      <c r="B287" s="20" t="s">
        <v>10</v>
      </c>
      <c r="C287" s="21" t="s">
        <v>385</v>
      </c>
      <c r="D287" s="11" t="str">
        <f>IF(OR(B287="Bant Girls", B287="Juv Girls"), "Bant/Juv Girls",
 IF(OR(B287="Jr Girls", B287="Sr Girls"), "Jr/Sr Girls", B287))</f>
        <v>Sr Boys</v>
      </c>
      <c r="E287" s="60">
        <v>12332</v>
      </c>
      <c r="F287" s="9">
        <v>35</v>
      </c>
      <c r="G287" s="8">
        <f>IFERROR(VALUE(VLOOKUP(F287, PTS!$A$2:$B$63, 2, FALSE)), "")</f>
        <v>25</v>
      </c>
      <c r="H287" s="45">
        <v>55</v>
      </c>
      <c r="I287" s="8">
        <f>IFERROR(VALUE(VLOOKUP(H287, PTS!$A$2:$B$63, 2, FALSE)), "")</f>
        <v>5</v>
      </c>
      <c r="J287" s="9">
        <v>33</v>
      </c>
      <c r="K287" s="8">
        <f>IFERROR(VALUE(VLOOKUP(J287, PTS!$A$2:$B$63, 2, FALSE)), "")</f>
        <v>27</v>
      </c>
      <c r="L287" s="9"/>
      <c r="M287" s="8"/>
      <c r="N287" s="9"/>
      <c r="O287" s="8"/>
      <c r="P287" s="9"/>
      <c r="Q287" s="8"/>
      <c r="R287" s="9">
        <f>SUM(G287,I287,K287,M287,O287,Q287)</f>
        <v>57</v>
      </c>
      <c r="S287" s="9"/>
      <c r="T287" s="9" cm="1">
        <f t="array" ref="T287">SUM(LARGE(CHOOSE({1,2,3,4,5,6}, G287, I287, K287, M287, O287, Q287), _xlfn.SEQUENCE(MIN(5, COUNTA(G287, I287, K287, M287, O287, Q287)))))</f>
        <v>57</v>
      </c>
      <c r="U287" s="9">
        <f>1+COUNTIFS(B:B,B287,R:R,"&gt;"&amp;R287)</f>
        <v>39</v>
      </c>
    </row>
    <row r="288" spans="1:21" ht="20.100000000000001" customHeight="1" x14ac:dyDescent="0.3">
      <c r="A288" s="20" t="s">
        <v>400</v>
      </c>
      <c r="B288" s="20" t="s">
        <v>10</v>
      </c>
      <c r="C288" s="21" t="s">
        <v>385</v>
      </c>
      <c r="D288" s="11" t="str">
        <f>IF(OR(B288="Bant Girls", B288="Juv Girls"), "Bant/Juv Girls",
 IF(OR(B288="Jr Girls", B288="Sr Girls"), "Jr/Sr Girls", B288))</f>
        <v>Sr Boys</v>
      </c>
      <c r="E288" s="60">
        <v>12337</v>
      </c>
      <c r="F288" s="45">
        <v>44</v>
      </c>
      <c r="G288" s="8">
        <f>IFERROR(VALUE(VLOOKUP(F288, PTS!$A$2:$B$63, 2, FALSE)), "")</f>
        <v>16</v>
      </c>
      <c r="H288" s="45">
        <v>21</v>
      </c>
      <c r="I288" s="8">
        <f>IFERROR(VALUE(VLOOKUP(H288, PTS!$A$2:$B$63, 2, FALSE)), "")</f>
        <v>39</v>
      </c>
      <c r="J288" s="45">
        <v>34</v>
      </c>
      <c r="K288" s="8">
        <f>IFERROR(VALUE(VLOOKUP(J288, PTS!$A$2:$B$63, 2, FALSE)), "")</f>
        <v>26</v>
      </c>
      <c r="L288" s="20"/>
      <c r="M288" s="20"/>
      <c r="N288" s="20"/>
      <c r="O288" s="20"/>
      <c r="P288" s="20"/>
      <c r="Q288" s="20"/>
      <c r="R288" s="9">
        <f>SUM(G288,I288,K288,M288,O288,Q288)</f>
        <v>81</v>
      </c>
      <c r="S288" s="9"/>
      <c r="T288" s="9" cm="1">
        <f t="array" ref="T288">SUM(LARGE(CHOOSE({1,2,3,4,5,6}, G288, I288, K288, M288, O288, Q288), _xlfn.SEQUENCE(MIN(5, COUNTA(G288, I288, K288, M288, O288, Q288)))))</f>
        <v>81</v>
      </c>
      <c r="U288" s="9">
        <f>1+COUNTIFS(B:B,B288,R:R,"&gt;"&amp;R288)</f>
        <v>30</v>
      </c>
    </row>
    <row r="289" spans="1:21" ht="20.100000000000001" customHeight="1" x14ac:dyDescent="0.3">
      <c r="A289" s="11" t="s">
        <v>210</v>
      </c>
      <c r="B289" s="20" t="s">
        <v>10</v>
      </c>
      <c r="C289" s="21" t="s">
        <v>455</v>
      </c>
      <c r="D289" s="11" t="str">
        <f>IF(OR(B289="Bant Girls", B289="Juv Girls"), "Bant/Juv Girls",
 IF(OR(B289="Jr Girls", B289="Sr Girls"), "Jr/Sr Girls", B289))</f>
        <v>Sr Boys</v>
      </c>
      <c r="E289" s="60">
        <v>12359</v>
      </c>
      <c r="F289" s="9">
        <v>62</v>
      </c>
      <c r="G289" s="8">
        <v>1</v>
      </c>
      <c r="H289" s="9">
        <v>34</v>
      </c>
      <c r="I289" s="8">
        <f>IFERROR(VALUE(VLOOKUP(H289, PTS!$A$2:$B$63, 2, FALSE)), "")</f>
        <v>26</v>
      </c>
      <c r="J289" s="9">
        <v>35</v>
      </c>
      <c r="K289" s="8">
        <f>IFERROR(VALUE(VLOOKUP(J289, PTS!$A$2:$B$63, 2, FALSE)), "")</f>
        <v>25</v>
      </c>
      <c r="L289" s="9"/>
      <c r="M289" s="8"/>
      <c r="N289" s="9"/>
      <c r="O289" s="8"/>
      <c r="P289" s="9"/>
      <c r="Q289" s="8"/>
      <c r="R289" s="9">
        <f>SUM(G289,I289,K289,M289,O289,Q289)</f>
        <v>52</v>
      </c>
      <c r="S289" s="9"/>
      <c r="T289" s="9" cm="1">
        <f t="array" ref="T289">SUM(LARGE(CHOOSE({1,2,3,4,5,6}, G289, I289, K289, M289, O289, Q289), _xlfn.SEQUENCE(MIN(5, COUNTA(G289, I289, K289, M289, O289, Q289)))))</f>
        <v>52</v>
      </c>
      <c r="U289" s="9">
        <f>1+COUNTIFS(B:B,B289,R:R,"&gt;"&amp;R289)</f>
        <v>43</v>
      </c>
    </row>
    <row r="290" spans="1:21" ht="20.100000000000001" customHeight="1" x14ac:dyDescent="0.3">
      <c r="A290" s="11" t="s">
        <v>411</v>
      </c>
      <c r="B290" s="20" t="s">
        <v>10</v>
      </c>
      <c r="C290" s="21" t="s">
        <v>385</v>
      </c>
      <c r="D290" s="11" t="str">
        <f>IF(OR(B290="Bant Girls", B290="Juv Girls"), "Bant/Juv Girls",
 IF(OR(B290="Jr Girls", B290="Sr Girls"), "Jr/Sr Girls", B290))</f>
        <v>Sr Boys</v>
      </c>
      <c r="E290" s="60">
        <v>12348</v>
      </c>
      <c r="F290" s="45">
        <v>48</v>
      </c>
      <c r="G290" s="8">
        <f>IFERROR(VALUE(VLOOKUP(F290, PTS!$A$2:$B$63, 2, FALSE)), "")</f>
        <v>12</v>
      </c>
      <c r="H290" s="45">
        <v>12</v>
      </c>
      <c r="I290" s="8">
        <f>IFERROR(VALUE(VLOOKUP(H290, PTS!$A$2:$B$63, 2, FALSE)), "")</f>
        <v>51</v>
      </c>
      <c r="J290" s="45">
        <v>36</v>
      </c>
      <c r="K290" s="8">
        <f>IFERROR(VALUE(VLOOKUP(J290, PTS!$A$2:$B$63, 2, FALSE)), "")</f>
        <v>24</v>
      </c>
      <c r="L290" s="20"/>
      <c r="M290" s="20"/>
      <c r="N290" s="20"/>
      <c r="O290" s="20"/>
      <c r="P290" s="20"/>
      <c r="Q290" s="20"/>
      <c r="R290" s="9">
        <f>SUM(G290,I290,K290,M290,O290,Q290)</f>
        <v>87</v>
      </c>
      <c r="S290" s="9"/>
      <c r="T290" s="9" cm="1">
        <f t="array" ref="T290">SUM(LARGE(CHOOSE({1,2,3,4,5,6}, G290, I290, K290, M290, O290, Q290), _xlfn.SEQUENCE(MIN(5, COUNTA(G290, I290, K290, M290, O290, Q290)))))</f>
        <v>87</v>
      </c>
      <c r="U290" s="9">
        <f>1+COUNTIFS(B:B,B290,R:R,"&gt;"&amp;R290)</f>
        <v>28</v>
      </c>
    </row>
    <row r="291" spans="1:21" ht="20.100000000000001" customHeight="1" x14ac:dyDescent="0.3">
      <c r="A291" s="11" t="s">
        <v>297</v>
      </c>
      <c r="B291" s="20" t="s">
        <v>10</v>
      </c>
      <c r="C291" s="12" t="s">
        <v>290</v>
      </c>
      <c r="D291" s="11" t="str">
        <f>IF(OR(B291="Bant Girls", B291="Juv Girls"), "Bant/Juv Girls",
 IF(OR(B291="Jr Girls", B291="Sr Girls"), "Jr/Sr Girls", B291))</f>
        <v>Sr Boys</v>
      </c>
      <c r="E291" s="60">
        <v>12311</v>
      </c>
      <c r="F291" s="8">
        <v>32</v>
      </c>
      <c r="G291" s="8">
        <f>IFERROR(VALUE(VLOOKUP(F291, PTS!$A$2:$B$63, 2, FALSE)), "")</f>
        <v>28</v>
      </c>
      <c r="H291" s="8">
        <v>8</v>
      </c>
      <c r="I291" s="8">
        <f>IFERROR(VALUE(VLOOKUP(H291, PTS!$A$2:$B$63, 2, FALSE)), "")</f>
        <v>65</v>
      </c>
      <c r="J291" s="8">
        <v>37</v>
      </c>
      <c r="K291" s="8">
        <f>IFERROR(VALUE(VLOOKUP(J291, PTS!$A$2:$B$63, 2, FALSE)), "")</f>
        <v>23</v>
      </c>
      <c r="L291" s="8"/>
      <c r="M291" s="8"/>
      <c r="N291" s="8"/>
      <c r="O291" s="8"/>
      <c r="P291" s="8"/>
      <c r="Q291" s="8"/>
      <c r="R291" s="9">
        <f>SUM(G291,I291,K291,M291,O291,Q291)</f>
        <v>116</v>
      </c>
      <c r="S291" s="9"/>
      <c r="T291" s="9" cm="1">
        <f t="array" ref="T291">SUM(LARGE(CHOOSE({1,2,3,4,5,6}, G291, I291, K291, M291, O291, Q291), _xlfn.SEQUENCE(MIN(5, COUNTA(G291, I291, K291, M291, O291, Q291)))))</f>
        <v>116</v>
      </c>
      <c r="U291" s="9">
        <f>1+COUNTIFS(B:B,B291,R:R,"&gt;"&amp;R291)</f>
        <v>16</v>
      </c>
    </row>
    <row r="292" spans="1:21" ht="20.100000000000001" customHeight="1" x14ac:dyDescent="0.3">
      <c r="A292" s="11" t="s">
        <v>380</v>
      </c>
      <c r="B292" s="20" t="s">
        <v>10</v>
      </c>
      <c r="C292" s="21" t="s">
        <v>358</v>
      </c>
      <c r="D292" s="11" t="str">
        <f>IF(OR(B292="Bant Girls", B292="Juv Girls"), "Bant/Juv Girls",
 IF(OR(B292="Jr Girls", B292="Sr Girls"), "Jr/Sr Girls", B292))</f>
        <v>Sr Boys</v>
      </c>
      <c r="E292" s="60">
        <v>12330</v>
      </c>
      <c r="F292" s="9">
        <v>16</v>
      </c>
      <c r="G292" s="8">
        <f>IFERROR(VALUE(VLOOKUP(F292, PTS!$A$2:$B$63, 2, FALSE)), "")</f>
        <v>44</v>
      </c>
      <c r="H292" s="9">
        <v>9</v>
      </c>
      <c r="I292" s="8">
        <f>IFERROR(VALUE(VLOOKUP(H292, PTS!$A$2:$B$63, 2, FALSE)), "")</f>
        <v>60</v>
      </c>
      <c r="J292" s="9">
        <v>38</v>
      </c>
      <c r="K292" s="8">
        <f>IFERROR(VALUE(VLOOKUP(J292, PTS!$A$2:$B$63, 2, FALSE)), "")</f>
        <v>22</v>
      </c>
      <c r="L292" s="9"/>
      <c r="M292" s="8"/>
      <c r="N292" s="9"/>
      <c r="O292" s="8"/>
      <c r="P292" s="9"/>
      <c r="Q292" s="8"/>
      <c r="R292" s="9">
        <f>SUM(G292,I292,K292,M292,O292,Q292)</f>
        <v>126</v>
      </c>
      <c r="S292" s="9"/>
      <c r="T292" s="9" cm="1">
        <f t="array" ref="T292">SUM(LARGE(CHOOSE({1,2,3,4,5,6}, G292, I292, K292, M292, O292, Q292), _xlfn.SEQUENCE(MIN(5, COUNTA(G292, I292, K292, M292, O292, Q292)))))</f>
        <v>126</v>
      </c>
      <c r="U292" s="9">
        <f>1+COUNTIFS(B:B,B292,R:R,"&gt;"&amp;R292)</f>
        <v>12</v>
      </c>
    </row>
    <row r="293" spans="1:21" ht="20.100000000000001" customHeight="1" x14ac:dyDescent="0.3">
      <c r="A293" s="11" t="s">
        <v>259</v>
      </c>
      <c r="B293" s="20" t="s">
        <v>10</v>
      </c>
      <c r="C293" s="12" t="s">
        <v>248</v>
      </c>
      <c r="D293" s="11" t="str">
        <f>IF(OR(B293="Bant Girls", B293="Juv Girls"), "Bant/Juv Girls",
 IF(OR(B293="Jr Girls", B293="Sr Girls"), "Jr/Sr Girls", B293))</f>
        <v>Sr Boys</v>
      </c>
      <c r="E293" s="60">
        <v>12239</v>
      </c>
      <c r="F293" s="45" t="s">
        <v>495</v>
      </c>
      <c r="G293" s="8">
        <f>IFERROR(VALUE(VLOOKUP(F293, PTS!$A$2:$B$63, 2, FALSE)), "")</f>
        <v>0</v>
      </c>
      <c r="H293" s="9">
        <v>49</v>
      </c>
      <c r="I293" s="8">
        <f>IFERROR(VALUE(VLOOKUP(H293, PTS!$A$2:$B$63, 2, FALSE)), "")</f>
        <v>11</v>
      </c>
      <c r="J293" s="9">
        <v>39</v>
      </c>
      <c r="K293" s="8">
        <f>IFERROR(VALUE(VLOOKUP(J293, PTS!$A$2:$B$63, 2, FALSE)), "")</f>
        <v>21</v>
      </c>
      <c r="L293" s="9"/>
      <c r="M293" s="8"/>
      <c r="N293" s="9"/>
      <c r="O293" s="8"/>
      <c r="P293" s="9"/>
      <c r="Q293" s="8"/>
      <c r="R293" s="9">
        <f>SUM(G293,I293,K293,M293,O293,Q293)</f>
        <v>32</v>
      </c>
      <c r="S293" s="9"/>
      <c r="T293" s="9" cm="1">
        <f t="array" ref="T293">SUM(LARGE(CHOOSE({1,2,3,4,5,6}, G293, I293, K293, M293, O293, Q293), _xlfn.SEQUENCE(MIN(5, COUNTA(G293, I293, K293, M293, O293, Q293)))))</f>
        <v>32</v>
      </c>
      <c r="U293" s="9">
        <f>1+COUNTIFS(B:B,B293,R:R,"&gt;"&amp;R293)</f>
        <v>60</v>
      </c>
    </row>
    <row r="294" spans="1:21" ht="20.100000000000001" customHeight="1" x14ac:dyDescent="0.3">
      <c r="A294" s="11" t="s">
        <v>158</v>
      </c>
      <c r="B294" s="20" t="s">
        <v>10</v>
      </c>
      <c r="C294" s="12" t="s">
        <v>138</v>
      </c>
      <c r="D294" s="11" t="str">
        <f>IF(OR(B294="Bant Girls", B294="Juv Girls"), "Bant/Juv Girls",
 IF(OR(B294="Jr Girls", B294="Sr Girls"), "Jr/Sr Girls", B294))</f>
        <v>Sr Boys</v>
      </c>
      <c r="E294" s="60">
        <v>12387</v>
      </c>
      <c r="F294" s="45">
        <v>40</v>
      </c>
      <c r="G294" s="8">
        <f>IFERROR(VALUE(VLOOKUP(F294, PTS!$A$2:$B$63, 2, FALSE)), "")</f>
        <v>20</v>
      </c>
      <c r="H294" s="45">
        <v>52</v>
      </c>
      <c r="I294" s="8">
        <f>IFERROR(VALUE(VLOOKUP(H294, PTS!$A$2:$B$63, 2, FALSE)), "")</f>
        <v>8</v>
      </c>
      <c r="J294" s="45">
        <v>40</v>
      </c>
      <c r="K294" s="8">
        <f>IFERROR(VALUE(VLOOKUP(J294, PTS!$A$2:$B$63, 2, FALSE)), "")</f>
        <v>20</v>
      </c>
      <c r="L294" s="20"/>
      <c r="M294" s="20"/>
      <c r="N294" s="20"/>
      <c r="O294" s="20"/>
      <c r="P294" s="20"/>
      <c r="Q294" s="20"/>
      <c r="R294" s="9">
        <f>SUM(G294,I294,K294,M294,O294,Q294)</f>
        <v>48</v>
      </c>
      <c r="S294" s="9"/>
      <c r="T294" s="9" cm="1">
        <f t="array" ref="T294">SUM(LARGE(CHOOSE({1,2,3,4,5,6}, G294, I294, K294, M294, O294, Q294), _xlfn.SEQUENCE(MIN(5, COUNTA(G294, I294, K294, M294, O294, Q294)))))</f>
        <v>48</v>
      </c>
      <c r="U294" s="9">
        <f>1+COUNTIFS(B:B,B294,R:R,"&gt;"&amp;R294)</f>
        <v>48</v>
      </c>
    </row>
    <row r="295" spans="1:21" ht="20.100000000000001" customHeight="1" x14ac:dyDescent="0.3">
      <c r="A295" s="20" t="s">
        <v>257</v>
      </c>
      <c r="B295" s="20" t="s">
        <v>10</v>
      </c>
      <c r="C295" s="12" t="s">
        <v>248</v>
      </c>
      <c r="D295" s="11" t="str">
        <f>IF(OR(B295="Bant Girls", B295="Juv Girls"), "Bant/Juv Girls",
 IF(OR(B295="Jr Girls", B295="Sr Girls"), "Jr/Sr Girls", B295))</f>
        <v>Sr Boys</v>
      </c>
      <c r="E295" s="60">
        <v>12232</v>
      </c>
      <c r="F295" s="15">
        <v>43</v>
      </c>
      <c r="G295" s="8">
        <f>IFERROR(VALUE(VLOOKUP(F295, PTS!$A$2:$B$63, 2, FALSE)), "")</f>
        <v>17</v>
      </c>
      <c r="H295" s="15">
        <v>68</v>
      </c>
      <c r="I295" s="8">
        <v>1</v>
      </c>
      <c r="J295" s="15">
        <v>41</v>
      </c>
      <c r="K295" s="8">
        <f>IFERROR(VALUE(VLOOKUP(J295, PTS!$A$2:$B$63, 2, FALSE)), "")</f>
        <v>19</v>
      </c>
      <c r="L295" s="15"/>
      <c r="M295" s="8"/>
      <c r="N295" s="15"/>
      <c r="O295" s="8"/>
      <c r="P295" s="15"/>
      <c r="Q295" s="8"/>
      <c r="R295" s="9">
        <f>SUM(G295,I295,K295,M295,O295,Q295)</f>
        <v>37</v>
      </c>
      <c r="S295" s="9"/>
      <c r="T295" s="9" cm="1">
        <f t="array" ref="T295">SUM(LARGE(CHOOSE({1,2,3,4,5,6}, G295, I295, K295, M295, O295, Q295), _xlfn.SEQUENCE(MIN(5, COUNTA(G295, I295, K295, M295, O295, Q295)))))</f>
        <v>37</v>
      </c>
      <c r="U295" s="9">
        <f>1+COUNTIFS(B:B,B295,R:R,"&gt;"&amp;R295)</f>
        <v>56</v>
      </c>
    </row>
    <row r="296" spans="1:21" ht="20.100000000000001" customHeight="1" x14ac:dyDescent="0.3">
      <c r="A296" s="20" t="s">
        <v>347</v>
      </c>
      <c r="B296" s="20" t="s">
        <v>10</v>
      </c>
      <c r="C296" s="21" t="s">
        <v>344</v>
      </c>
      <c r="D296" s="11" t="str">
        <f>IF(OR(B296="Bant Girls", B296="Juv Girls"), "Bant/Juv Girls",
 IF(OR(B296="Jr Girls", B296="Sr Girls"), "Jr/Sr Girls", B296))</f>
        <v>Sr Boys</v>
      </c>
      <c r="E296" s="60">
        <v>12324</v>
      </c>
      <c r="F296" s="45" t="s">
        <v>495</v>
      </c>
      <c r="G296" s="8">
        <f>IFERROR(VALUE(VLOOKUP(F296, PTS!$A$2:$B$63, 2, FALSE)), "")</f>
        <v>0</v>
      </c>
      <c r="H296" s="9">
        <v>73</v>
      </c>
      <c r="I296" s="8">
        <v>1</v>
      </c>
      <c r="J296" s="9">
        <v>42</v>
      </c>
      <c r="K296" s="8">
        <f>IFERROR(VALUE(VLOOKUP(J296, PTS!$A$2:$B$63, 2, FALSE)), "")</f>
        <v>18</v>
      </c>
      <c r="L296" s="9"/>
      <c r="M296" s="8"/>
      <c r="N296" s="9"/>
      <c r="O296" s="8"/>
      <c r="P296" s="9"/>
      <c r="Q296" s="8"/>
      <c r="R296" s="9">
        <f>SUM(G296,I296,K296,M296,O296,Q296)</f>
        <v>19</v>
      </c>
      <c r="S296" s="9"/>
      <c r="T296" s="9" cm="1">
        <f t="array" ref="T296">SUM(LARGE(CHOOSE({1,2,3,4,5,6}, G296, I296, K296, M296, O296, Q296), _xlfn.SEQUENCE(MIN(5, COUNTA(G296, I296, K296, M296, O296, Q296)))))</f>
        <v>19</v>
      </c>
      <c r="U296" s="9">
        <f>1+COUNTIFS(B:B,B296,R:R,"&gt;"&amp;R296)</f>
        <v>69</v>
      </c>
    </row>
    <row r="297" spans="1:21" ht="20.100000000000001" customHeight="1" x14ac:dyDescent="0.3">
      <c r="A297" s="20" t="s">
        <v>285</v>
      </c>
      <c r="B297" s="20" t="s">
        <v>10</v>
      </c>
      <c r="C297" s="12" t="s">
        <v>282</v>
      </c>
      <c r="D297" s="11" t="str">
        <f>IF(OR(B297="Bant Girls", B297="Juv Girls"), "Bant/Juv Girls",
 IF(OR(B297="Jr Girls", B297="Sr Girls"), "Jr/Sr Girls", B297))</f>
        <v>Sr Boys</v>
      </c>
      <c r="E297" s="60">
        <v>12305</v>
      </c>
      <c r="F297" s="8">
        <v>41</v>
      </c>
      <c r="G297" s="8">
        <f>IFERROR(VALUE(VLOOKUP(F297, PTS!$A$2:$B$63, 2, FALSE)), "")</f>
        <v>19</v>
      </c>
      <c r="H297" s="8">
        <v>56</v>
      </c>
      <c r="I297" s="8">
        <f>IFERROR(VALUE(VLOOKUP(H297, PTS!$A$2:$B$63, 2, FALSE)), "")</f>
        <v>4</v>
      </c>
      <c r="J297" s="8">
        <v>43</v>
      </c>
      <c r="K297" s="8">
        <f>IFERROR(VALUE(VLOOKUP(J297, PTS!$A$2:$B$63, 2, FALSE)), "")</f>
        <v>17</v>
      </c>
      <c r="L297" s="8"/>
      <c r="M297" s="8"/>
      <c r="N297" s="8"/>
      <c r="O297" s="8"/>
      <c r="P297" s="8"/>
      <c r="Q297" s="8"/>
      <c r="R297" s="9">
        <f>SUM(G297,I297,K297,M297,O297,Q297)</f>
        <v>40</v>
      </c>
      <c r="S297" s="9"/>
      <c r="T297" s="9" cm="1">
        <f t="array" ref="T297">SUM(LARGE(CHOOSE({1,2,3,4,5,6}, G297, I297, K297, M297, O297, Q297), _xlfn.SEQUENCE(MIN(5, COUNTA(G297, I297, K297, M297, O297, Q297)))))</f>
        <v>40</v>
      </c>
      <c r="U297" s="9">
        <f>1+COUNTIFS(B:B,B297,R:R,"&gt;"&amp;R297)</f>
        <v>53</v>
      </c>
    </row>
    <row r="298" spans="1:21" ht="20.100000000000001" customHeight="1" x14ac:dyDescent="0.3">
      <c r="A298" s="11" t="s">
        <v>219</v>
      </c>
      <c r="B298" s="20" t="s">
        <v>10</v>
      </c>
      <c r="C298" s="21" t="s">
        <v>455</v>
      </c>
      <c r="D298" s="11" t="str">
        <f>IF(OR(B298="Bant Girls", B298="Juv Girls"), "Bant/Juv Girls",
 IF(OR(B298="Jr Girls", B298="Sr Girls"), "Jr/Sr Girls", B298))</f>
        <v>Sr Boys</v>
      </c>
      <c r="E298" s="60">
        <v>12368</v>
      </c>
      <c r="F298" s="45">
        <v>53</v>
      </c>
      <c r="G298" s="8">
        <f>IFERROR(VALUE(VLOOKUP(F298, PTS!$A$2:$B$63, 2, FALSE)), "")</f>
        <v>7</v>
      </c>
      <c r="H298" s="45">
        <v>30</v>
      </c>
      <c r="I298" s="8">
        <f>IFERROR(VALUE(VLOOKUP(H298, PTS!$A$2:$B$63, 2, FALSE)), "")</f>
        <v>30</v>
      </c>
      <c r="J298" s="45">
        <v>44</v>
      </c>
      <c r="K298" s="8">
        <f>IFERROR(VALUE(VLOOKUP(J298, PTS!$A$2:$B$63, 2, FALSE)), "")</f>
        <v>16</v>
      </c>
      <c r="L298" s="20"/>
      <c r="M298" s="20"/>
      <c r="N298" s="20"/>
      <c r="O298" s="20"/>
      <c r="P298" s="20"/>
      <c r="Q298" s="20"/>
      <c r="R298" s="9">
        <f>SUM(G298,I298,K298,M298,O298,Q298)</f>
        <v>53</v>
      </c>
      <c r="S298" s="9"/>
      <c r="T298" s="9" cm="1">
        <f t="array" ref="T298">SUM(LARGE(CHOOSE({1,2,3,4,5,6}, G298, I298, K298, M298, O298, Q298), _xlfn.SEQUENCE(MIN(5, COUNTA(G298, I298, K298, M298, O298, Q298)))))</f>
        <v>53</v>
      </c>
      <c r="U298" s="9">
        <f>1+COUNTIFS(B:B,B298,R:R,"&gt;"&amp;R298)</f>
        <v>42</v>
      </c>
    </row>
    <row r="299" spans="1:21" ht="20.100000000000001" customHeight="1" x14ac:dyDescent="0.3">
      <c r="A299" s="11" t="s">
        <v>278</v>
      </c>
      <c r="B299" s="20" t="s">
        <v>10</v>
      </c>
      <c r="C299" s="12" t="s">
        <v>272</v>
      </c>
      <c r="D299" s="11" t="str">
        <f>IF(OR(B299="Bant Girls", B299="Juv Girls"), "Bant/Juv Girls",
 IF(OR(B299="Jr Girls", B299="Sr Girls"), "Jr/Sr Girls", B299))</f>
        <v>Sr Boys</v>
      </c>
      <c r="E299" s="60">
        <v>12286</v>
      </c>
      <c r="F299" s="8">
        <v>42</v>
      </c>
      <c r="G299" s="8">
        <f>IFERROR(VALUE(VLOOKUP(F299, PTS!$A$2:$B$63, 2, FALSE)), "")</f>
        <v>18</v>
      </c>
      <c r="H299" s="8">
        <v>77</v>
      </c>
      <c r="I299" s="8">
        <v>1</v>
      </c>
      <c r="J299" s="8">
        <v>45</v>
      </c>
      <c r="K299" s="8">
        <f>IFERROR(VALUE(VLOOKUP(J299, PTS!$A$2:$B$63, 2, FALSE)), "")</f>
        <v>15</v>
      </c>
      <c r="L299" s="8"/>
      <c r="M299" s="8"/>
      <c r="N299" s="8"/>
      <c r="O299" s="8"/>
      <c r="P299" s="8"/>
      <c r="Q299" s="8"/>
      <c r="R299" s="9">
        <f>SUM(G299,I299,K299,M299,O299,Q299)</f>
        <v>34</v>
      </c>
      <c r="S299" s="9"/>
      <c r="T299" s="9" cm="1">
        <f t="array" ref="T299">SUM(LARGE(CHOOSE({1,2,3,4,5,6}, G299, I299, K299, M299, O299, Q299), _xlfn.SEQUENCE(MIN(5, COUNTA(G299, I299, K299, M299, O299, Q299)))))</f>
        <v>34</v>
      </c>
      <c r="U299" s="9">
        <f>1+COUNTIFS(B:B,B299,R:R,"&gt;"&amp;R299)</f>
        <v>58</v>
      </c>
    </row>
    <row r="300" spans="1:21" ht="20.100000000000001" customHeight="1" x14ac:dyDescent="0.3">
      <c r="A300" s="11" t="s">
        <v>213</v>
      </c>
      <c r="B300" s="20" t="s">
        <v>10</v>
      </c>
      <c r="C300" s="21" t="s">
        <v>455</v>
      </c>
      <c r="D300" s="11" t="str">
        <f>IF(OR(B300="Bant Girls", B300="Juv Girls"), "Bant/Juv Girls",
 IF(OR(B300="Jr Girls", B300="Sr Girls"), "Jr/Sr Girls", B300))</f>
        <v>Sr Boys</v>
      </c>
      <c r="E300" s="60">
        <v>12362</v>
      </c>
      <c r="F300" s="45">
        <v>56</v>
      </c>
      <c r="G300" s="8">
        <f>IFERROR(VALUE(VLOOKUP(F300, PTS!$A$2:$B$63, 2, FALSE)), "")</f>
        <v>4</v>
      </c>
      <c r="H300" s="45">
        <v>31</v>
      </c>
      <c r="I300" s="8">
        <f>IFERROR(VALUE(VLOOKUP(H300, PTS!$A$2:$B$63, 2, FALSE)), "")</f>
        <v>29</v>
      </c>
      <c r="J300" s="45">
        <v>46</v>
      </c>
      <c r="K300" s="8">
        <f>IFERROR(VALUE(VLOOKUP(J300, PTS!$A$2:$B$63, 2, FALSE)), "")</f>
        <v>14</v>
      </c>
      <c r="L300" s="20"/>
      <c r="M300" s="20"/>
      <c r="N300" s="20"/>
      <c r="O300" s="20"/>
      <c r="P300" s="20"/>
      <c r="Q300" s="20"/>
      <c r="R300" s="9">
        <f>SUM(G300,I300,K300,M300,O300,Q300)</f>
        <v>47</v>
      </c>
      <c r="S300" s="9"/>
      <c r="T300" s="9" cm="1">
        <f t="array" ref="T300">SUM(LARGE(CHOOSE({1,2,3,4,5,6}, G300, I300, K300, M300, O300, Q300), _xlfn.SEQUENCE(MIN(5, COUNTA(G300, I300, K300, M300, O300, Q300)))))</f>
        <v>47</v>
      </c>
      <c r="U300" s="9">
        <f>1+COUNTIFS(B:B,B300,R:R,"&gt;"&amp;R300)</f>
        <v>49</v>
      </c>
    </row>
    <row r="301" spans="1:21" ht="20.100000000000001" customHeight="1" x14ac:dyDescent="0.3">
      <c r="A301" s="20" t="s">
        <v>102</v>
      </c>
      <c r="B301" s="20" t="s">
        <v>10</v>
      </c>
      <c r="C301" s="21" t="s">
        <v>71</v>
      </c>
      <c r="D301" s="11" t="str">
        <f>IF(OR(B301="Bant Girls", B301="Juv Girls"), "Bant/Juv Girls",
 IF(OR(B301="Jr Girls", B301="Sr Girls"), "Jr/Sr Girls", B301))</f>
        <v>Sr Boys</v>
      </c>
      <c r="E301" s="60">
        <v>12399</v>
      </c>
      <c r="F301" s="45" t="s">
        <v>495</v>
      </c>
      <c r="G301" s="8">
        <f>IFERROR(VALUE(VLOOKUP(F301, PTS!$A$2:$B$63, 2, FALSE)), "")</f>
        <v>0</v>
      </c>
      <c r="H301" s="45">
        <v>46</v>
      </c>
      <c r="I301" s="8">
        <f>IFERROR(VALUE(VLOOKUP(H301, PTS!$A$2:$B$63, 2, FALSE)), "")</f>
        <v>14</v>
      </c>
      <c r="J301" s="45">
        <v>47</v>
      </c>
      <c r="K301" s="8">
        <f>IFERROR(VALUE(VLOOKUP(J301, PTS!$A$2:$B$63, 2, FALSE)), "")</f>
        <v>13</v>
      </c>
      <c r="L301" s="20"/>
      <c r="M301" s="20"/>
      <c r="N301" s="20"/>
      <c r="O301" s="20"/>
      <c r="P301" s="20"/>
      <c r="Q301" s="20"/>
      <c r="R301" s="9">
        <f>SUM(G301,I301,K301,M301,O301,Q301)</f>
        <v>27</v>
      </c>
      <c r="S301" s="9"/>
      <c r="T301" s="9" cm="1">
        <f t="array" ref="T301">SUM(LARGE(CHOOSE({1,2,3,4,5,6}, G301, I301, K301, M301, O301, Q301), _xlfn.SEQUENCE(MIN(5, COUNTA(G301, I301, K301, M301, O301, Q301)))))</f>
        <v>27</v>
      </c>
      <c r="U301" s="9">
        <f>1+COUNTIFS(B:B,B301,R:R,"&gt;"&amp;R301)</f>
        <v>64</v>
      </c>
    </row>
    <row r="302" spans="1:21" ht="20.100000000000001" customHeight="1" x14ac:dyDescent="0.3">
      <c r="A302" s="11" t="s">
        <v>184</v>
      </c>
      <c r="B302" s="20" t="s">
        <v>10</v>
      </c>
      <c r="C302" s="12" t="s">
        <v>168</v>
      </c>
      <c r="D302" s="11" t="str">
        <f>IF(OR(B302="Bant Girls", B302="Juv Girls"), "Bant/Juv Girls",
 IF(OR(B302="Jr Girls", B302="Sr Girls"), "Jr/Sr Girls", B302))</f>
        <v>Sr Boys</v>
      </c>
      <c r="E302" s="60">
        <v>12383</v>
      </c>
      <c r="F302" s="45" t="s">
        <v>495</v>
      </c>
      <c r="G302" s="8">
        <f>IFERROR(VALUE(VLOOKUP(F302, PTS!$A$2:$B$63, 2, FALSE)), "")</f>
        <v>0</v>
      </c>
      <c r="H302" s="45" t="s">
        <v>495</v>
      </c>
      <c r="I302" s="8">
        <f>IFERROR(VALUE(VLOOKUP(H302, PTS!$A$2:$B$63, 2, FALSE)), "")</f>
        <v>0</v>
      </c>
      <c r="J302" s="45">
        <v>48</v>
      </c>
      <c r="K302" s="8">
        <f>IFERROR(VALUE(VLOOKUP(J302, PTS!$A$2:$B$63, 2, FALSE)), "")</f>
        <v>12</v>
      </c>
      <c r="L302" s="20"/>
      <c r="M302" s="20"/>
      <c r="N302" s="20"/>
      <c r="O302" s="20"/>
      <c r="P302" s="20"/>
      <c r="Q302" s="20"/>
      <c r="R302" s="9">
        <f>SUM(G302,I302,K302,M302,O302,Q302)</f>
        <v>12</v>
      </c>
      <c r="S302" s="9"/>
      <c r="T302" s="9" cm="1">
        <f t="array" ref="T302">SUM(LARGE(CHOOSE({1,2,3,4,5,6}, G302, I302, K302, M302, O302, Q302), _xlfn.SEQUENCE(MIN(5, COUNTA(G302, I302, K302, M302, O302, Q302)))))</f>
        <v>12</v>
      </c>
      <c r="U302" s="9">
        <f>1+COUNTIFS(B:B,B302,R:R,"&gt;"&amp;R302)</f>
        <v>74</v>
      </c>
    </row>
    <row r="303" spans="1:21" ht="20.100000000000001" customHeight="1" x14ac:dyDescent="0.3">
      <c r="A303" s="20" t="s">
        <v>399</v>
      </c>
      <c r="B303" s="20" t="s">
        <v>10</v>
      </c>
      <c r="C303" s="21" t="s">
        <v>385</v>
      </c>
      <c r="D303" s="11" t="str">
        <f>IF(OR(B303="Bant Girls", B303="Juv Girls"), "Bant/Juv Girls",
 IF(OR(B303="Jr Girls", B303="Sr Girls"), "Jr/Sr Girls", B303))</f>
        <v>Sr Boys</v>
      </c>
      <c r="E303" s="60">
        <v>12336</v>
      </c>
      <c r="F303" s="45">
        <v>28</v>
      </c>
      <c r="G303" s="8">
        <f>IFERROR(VALUE(VLOOKUP(F303, PTS!$A$2:$B$63, 2, FALSE)), "")</f>
        <v>32</v>
      </c>
      <c r="H303" s="45">
        <v>33</v>
      </c>
      <c r="I303" s="8">
        <f>IFERROR(VALUE(VLOOKUP(H303, PTS!$A$2:$B$63, 2, FALSE)), "")</f>
        <v>27</v>
      </c>
      <c r="J303" s="45">
        <v>49</v>
      </c>
      <c r="K303" s="8">
        <f>IFERROR(VALUE(VLOOKUP(J303, PTS!$A$2:$B$63, 2, FALSE)), "")</f>
        <v>11</v>
      </c>
      <c r="L303" s="20"/>
      <c r="M303" s="20"/>
      <c r="N303" s="20"/>
      <c r="O303" s="20"/>
      <c r="P303" s="20"/>
      <c r="Q303" s="20"/>
      <c r="R303" s="9">
        <f>SUM(G303,I303,K303,M303,O303,Q303)</f>
        <v>70</v>
      </c>
      <c r="S303" s="9"/>
      <c r="T303" s="9" cm="1">
        <f t="array" ref="T303">SUM(LARGE(CHOOSE({1,2,3,4,5,6}, G303, I303, K303, M303, O303, Q303), _xlfn.SEQUENCE(MIN(5, COUNTA(G303, I303, K303, M303, O303, Q303)))))</f>
        <v>70</v>
      </c>
      <c r="U303" s="9">
        <f>1+COUNTIFS(B:B,B303,R:R,"&gt;"&amp;R303)</f>
        <v>32</v>
      </c>
    </row>
    <row r="304" spans="1:21" ht="20.100000000000001" customHeight="1" x14ac:dyDescent="0.3">
      <c r="A304" s="11" t="s">
        <v>157</v>
      </c>
      <c r="B304" s="20" t="s">
        <v>10</v>
      </c>
      <c r="C304" s="12" t="s">
        <v>138</v>
      </c>
      <c r="D304" s="11" t="str">
        <f>IF(OR(B304="Bant Girls", B304="Juv Girls"), "Bant/Juv Girls",
 IF(OR(B304="Jr Girls", B304="Sr Girls"), "Jr/Sr Girls", B304))</f>
        <v>Sr Boys</v>
      </c>
      <c r="E304" s="60">
        <v>12386</v>
      </c>
      <c r="F304" s="45">
        <v>54</v>
      </c>
      <c r="G304" s="8">
        <f>IFERROR(VALUE(VLOOKUP(F304, PTS!$A$2:$B$63, 2, FALSE)), "")</f>
        <v>6</v>
      </c>
      <c r="H304" s="45">
        <v>70</v>
      </c>
      <c r="I304" s="8">
        <v>1</v>
      </c>
      <c r="J304" s="45">
        <v>50</v>
      </c>
      <c r="K304" s="8">
        <f>IFERROR(VALUE(VLOOKUP(J304, PTS!$A$2:$B$63, 2, FALSE)), "")</f>
        <v>10</v>
      </c>
      <c r="L304" s="20"/>
      <c r="M304" s="20"/>
      <c r="N304" s="20"/>
      <c r="O304" s="20"/>
      <c r="P304" s="20"/>
      <c r="Q304" s="20"/>
      <c r="R304" s="9">
        <f>SUM(G304,I304,K304,M304,O304,Q304)</f>
        <v>17</v>
      </c>
      <c r="S304" s="9"/>
      <c r="T304" s="9" cm="1">
        <f t="array" ref="T304">SUM(LARGE(CHOOSE({1,2,3,4,5,6}, G304, I304, K304, M304, O304, Q304), _xlfn.SEQUENCE(MIN(5, COUNTA(G304, I304, K304, M304, O304, Q304)))))</f>
        <v>17</v>
      </c>
      <c r="U304" s="9">
        <f>1+COUNTIFS(B:B,B304,R:R,"&gt;"&amp;R304)</f>
        <v>70</v>
      </c>
    </row>
    <row r="305" spans="1:21" ht="20.100000000000001" customHeight="1" x14ac:dyDescent="0.3">
      <c r="A305" s="11" t="s">
        <v>262</v>
      </c>
      <c r="B305" s="20" t="s">
        <v>10</v>
      </c>
      <c r="C305" s="12" t="s">
        <v>248</v>
      </c>
      <c r="D305" s="11" t="str">
        <f>IF(OR(B305="Bant Girls", B305="Juv Girls"), "Bant/Juv Girls",
 IF(OR(B305="Jr Girls", B305="Sr Girls"), "Jr/Sr Girls", B305))</f>
        <v>Sr Boys</v>
      </c>
      <c r="E305" s="60">
        <v>12263</v>
      </c>
      <c r="F305" s="45" t="s">
        <v>495</v>
      </c>
      <c r="G305" s="8">
        <f>IFERROR(VALUE(VLOOKUP(F305, PTS!$A$2:$B$63, 2, FALSE)), "")</f>
        <v>0</v>
      </c>
      <c r="H305" s="45">
        <v>17</v>
      </c>
      <c r="I305" s="8">
        <f>IFERROR(VALUE(VLOOKUP(H305, PTS!$A$2:$B$63, 2, FALSE)), "")</f>
        <v>43</v>
      </c>
      <c r="J305" s="45">
        <v>51</v>
      </c>
      <c r="K305" s="8">
        <f>IFERROR(VALUE(VLOOKUP(J305, PTS!$A$2:$B$63, 2, FALSE)), "")</f>
        <v>9</v>
      </c>
      <c r="L305" s="20"/>
      <c r="M305" s="20"/>
      <c r="N305" s="20"/>
      <c r="O305" s="20"/>
      <c r="P305" s="20"/>
      <c r="Q305" s="20"/>
      <c r="R305" s="9">
        <f>SUM(G305,I305,K305,M305,O305,Q305)</f>
        <v>52</v>
      </c>
      <c r="S305" s="9"/>
      <c r="T305" s="9" cm="1">
        <f t="array" ref="T305">SUM(LARGE(CHOOSE({1,2,3,4,5,6}, G305, I305, K305, M305, O305, Q305), _xlfn.SEQUENCE(MIN(5, COUNTA(G305, I305, K305, M305, O305, Q305)))))</f>
        <v>52</v>
      </c>
      <c r="U305" s="9">
        <f>1+COUNTIFS(B:B,B305,R:R,"&gt;"&amp;R305)</f>
        <v>43</v>
      </c>
    </row>
    <row r="306" spans="1:21" ht="20.100000000000001" customHeight="1" x14ac:dyDescent="0.3">
      <c r="A306" s="11" t="s">
        <v>261</v>
      </c>
      <c r="B306" s="20" t="s">
        <v>10</v>
      </c>
      <c r="C306" s="12" t="s">
        <v>248</v>
      </c>
      <c r="D306" s="11" t="str">
        <f>IF(OR(B306="Bant Girls", B306="Juv Girls"), "Bant/Juv Girls",
 IF(OR(B306="Jr Girls", B306="Sr Girls"), "Jr/Sr Girls", B306))</f>
        <v>Sr Boys</v>
      </c>
      <c r="E306" s="60">
        <v>12253</v>
      </c>
      <c r="F306" s="15">
        <v>38</v>
      </c>
      <c r="G306" s="8">
        <f>IFERROR(VALUE(VLOOKUP(F306, PTS!$A$2:$B$63, 2, FALSE)), "")</f>
        <v>22</v>
      </c>
      <c r="H306" s="45" t="s">
        <v>495</v>
      </c>
      <c r="I306" s="8">
        <f>IFERROR(VALUE(VLOOKUP(H306, PTS!$A$2:$B$63, 2, FALSE)), "")</f>
        <v>0</v>
      </c>
      <c r="J306" s="15">
        <v>52</v>
      </c>
      <c r="K306" s="8">
        <f>IFERROR(VALUE(VLOOKUP(J306, PTS!$A$2:$B$63, 2, FALSE)), "")</f>
        <v>8</v>
      </c>
      <c r="L306" s="15"/>
      <c r="M306" s="8"/>
      <c r="N306" s="15"/>
      <c r="O306" s="8"/>
      <c r="P306" s="15"/>
      <c r="Q306" s="8"/>
      <c r="R306" s="9">
        <f>SUM(G306,I306,K306,M306,O306,Q306)</f>
        <v>30</v>
      </c>
      <c r="S306" s="9"/>
      <c r="T306" s="9" cm="1">
        <f t="array" ref="T306">SUM(LARGE(CHOOSE({1,2,3,4,5,6}, G306, I306, K306, M306, O306, Q306), _xlfn.SEQUENCE(MIN(5, COUNTA(G306, I306, K306, M306, O306, Q306)))))</f>
        <v>30</v>
      </c>
      <c r="U306" s="9">
        <f>1+COUNTIFS(B:B,B306,R:R,"&gt;"&amp;R306)</f>
        <v>62</v>
      </c>
    </row>
    <row r="307" spans="1:21" ht="20.100000000000001" customHeight="1" x14ac:dyDescent="0.3">
      <c r="A307" s="11" t="s">
        <v>408</v>
      </c>
      <c r="B307" s="20" t="s">
        <v>10</v>
      </c>
      <c r="C307" s="21" t="s">
        <v>385</v>
      </c>
      <c r="D307" s="11" t="str">
        <f>IF(OR(B307="Bant Girls", B307="Juv Girls"), "Bant/Juv Girls",
 IF(OR(B307="Jr Girls", B307="Sr Girls"), "Jr/Sr Girls", B307))</f>
        <v>Sr Boys</v>
      </c>
      <c r="E307" s="60">
        <v>12345</v>
      </c>
      <c r="F307" s="45">
        <v>36</v>
      </c>
      <c r="G307" s="8">
        <f>IFERROR(VALUE(VLOOKUP(F307, PTS!$A$2:$B$63, 2, FALSE)), "")</f>
        <v>24</v>
      </c>
      <c r="H307" s="45">
        <v>58</v>
      </c>
      <c r="I307" s="8">
        <f>IFERROR(VALUE(VLOOKUP(H307, PTS!$A$2:$B$63, 2, FALSE)), "")</f>
        <v>2</v>
      </c>
      <c r="J307" s="45">
        <v>53</v>
      </c>
      <c r="K307" s="8">
        <f>IFERROR(VALUE(VLOOKUP(J307, PTS!$A$2:$B$63, 2, FALSE)), "")</f>
        <v>7</v>
      </c>
      <c r="L307" s="20"/>
      <c r="M307" s="20"/>
      <c r="N307" s="20"/>
      <c r="O307" s="20"/>
      <c r="P307" s="20"/>
      <c r="Q307" s="20"/>
      <c r="R307" s="9">
        <f>SUM(G307,I307,K307,M307,O307,Q307)</f>
        <v>33</v>
      </c>
      <c r="S307" s="9"/>
      <c r="T307" s="9" cm="1">
        <f t="array" ref="T307">SUM(LARGE(CHOOSE({1,2,3,4,5,6}, G307, I307, K307, M307, O307, Q307), _xlfn.SEQUENCE(MIN(5, COUNTA(G307, I307, K307, M307, O307, Q307)))))</f>
        <v>33</v>
      </c>
      <c r="U307" s="9">
        <f>1+COUNTIFS(B:B,B307,R:R,"&gt;"&amp;R307)</f>
        <v>59</v>
      </c>
    </row>
    <row r="308" spans="1:21" ht="20.100000000000001" customHeight="1" x14ac:dyDescent="0.3">
      <c r="A308" s="11" t="s">
        <v>211</v>
      </c>
      <c r="B308" s="20" t="s">
        <v>10</v>
      </c>
      <c r="C308" s="21" t="s">
        <v>455</v>
      </c>
      <c r="D308" s="11" t="str">
        <f>IF(OR(B308="Bant Girls", B308="Juv Girls"), "Bant/Juv Girls",
 IF(OR(B308="Jr Girls", B308="Sr Girls"), "Jr/Sr Girls", B308))</f>
        <v>Sr Boys</v>
      </c>
      <c r="E308" s="60">
        <v>12360</v>
      </c>
      <c r="F308" s="8">
        <v>57</v>
      </c>
      <c r="G308" s="8">
        <f>IFERROR(VALUE(VLOOKUP(F308, PTS!$A$2:$B$63, 2, FALSE)), "")</f>
        <v>3</v>
      </c>
      <c r="H308" s="45" t="s">
        <v>495</v>
      </c>
      <c r="I308" s="8">
        <f>IFERROR(VALUE(VLOOKUP(H308, PTS!$A$2:$B$63, 2, FALSE)), "")</f>
        <v>0</v>
      </c>
      <c r="J308" s="8">
        <v>54</v>
      </c>
      <c r="K308" s="8">
        <f>IFERROR(VALUE(VLOOKUP(J308, PTS!$A$2:$B$63, 2, FALSE)), "")</f>
        <v>6</v>
      </c>
      <c r="L308" s="8"/>
      <c r="M308" s="8"/>
      <c r="N308" s="8"/>
      <c r="O308" s="8"/>
      <c r="P308" s="8"/>
      <c r="Q308" s="8"/>
      <c r="R308" s="9">
        <f>SUM(G308,I308,K308,M308,O308,Q308)</f>
        <v>9</v>
      </c>
      <c r="S308" s="9"/>
      <c r="T308" s="9" cm="1">
        <f t="array" ref="T308">SUM(LARGE(CHOOSE({1,2,3,4,5,6}, G308, I308, K308, M308, O308, Q308), _xlfn.SEQUENCE(MIN(5, COUNTA(G308, I308, K308, M308, O308, Q308)))))</f>
        <v>9</v>
      </c>
      <c r="U308" s="9">
        <f>1+COUNTIFS(B:B,B308,R:R,"&gt;"&amp;R308)</f>
        <v>79</v>
      </c>
    </row>
    <row r="309" spans="1:21" ht="20.100000000000001" customHeight="1" x14ac:dyDescent="0.3">
      <c r="A309" s="20" t="s">
        <v>302</v>
      </c>
      <c r="B309" s="20" t="s">
        <v>10</v>
      </c>
      <c r="C309" s="12" t="s">
        <v>290</v>
      </c>
      <c r="D309" s="11" t="str">
        <f>IF(OR(B309="Bant Girls", B309="Juv Girls"), "Bant/Juv Girls",
 IF(OR(B309="Jr Girls", B309="Sr Girls"), "Jr/Sr Girls", B309))</f>
        <v>Sr Boys</v>
      </c>
      <c r="E309" s="60">
        <v>12319</v>
      </c>
      <c r="F309" s="9">
        <v>51</v>
      </c>
      <c r="G309" s="8">
        <f>IFERROR(VALUE(VLOOKUP(F309, PTS!$A$2:$B$63, 2, FALSE)), "")</f>
        <v>9</v>
      </c>
      <c r="H309" s="9">
        <v>51</v>
      </c>
      <c r="I309" s="8">
        <f>IFERROR(VALUE(VLOOKUP(H309, PTS!$A$2:$B$63, 2, FALSE)), "")</f>
        <v>9</v>
      </c>
      <c r="J309" s="9">
        <v>55</v>
      </c>
      <c r="K309" s="8">
        <f>IFERROR(VALUE(VLOOKUP(J309, PTS!$A$2:$B$63, 2, FALSE)), "")</f>
        <v>5</v>
      </c>
      <c r="L309" s="9"/>
      <c r="M309" s="8"/>
      <c r="N309" s="9"/>
      <c r="O309" s="8"/>
      <c r="P309" s="9"/>
      <c r="Q309" s="8"/>
      <c r="R309" s="9">
        <f>SUM(G309,I309,K309,M309,O309,Q309)</f>
        <v>23</v>
      </c>
      <c r="S309" s="9"/>
      <c r="T309" s="9" cm="1">
        <f t="array" ref="T309">SUM(LARGE(CHOOSE({1,2,3,4,5,6}, G309, I309, K309, M309, O309, Q309), _xlfn.SEQUENCE(MIN(5, COUNTA(G309, I309, K309, M309, O309, Q309)))))</f>
        <v>23</v>
      </c>
      <c r="U309" s="9">
        <f>1+COUNTIFS(B:B,B309,R:R,"&gt;"&amp;R309)</f>
        <v>67</v>
      </c>
    </row>
    <row r="310" spans="1:21" ht="20.100000000000001" customHeight="1" x14ac:dyDescent="0.3">
      <c r="A310" s="11" t="s">
        <v>304</v>
      </c>
      <c r="B310" s="20" t="s">
        <v>10</v>
      </c>
      <c r="C310" s="12" t="s">
        <v>290</v>
      </c>
      <c r="D310" s="11" t="str">
        <f>IF(OR(B310="Bant Girls", B310="Juv Girls"), "Bant/Juv Girls",
 IF(OR(B310="Jr Girls", B310="Sr Girls"), "Jr/Sr Girls", B310))</f>
        <v>Sr Boys</v>
      </c>
      <c r="E310" s="60">
        <v>12321</v>
      </c>
      <c r="F310" s="8">
        <v>34</v>
      </c>
      <c r="G310" s="8">
        <f>IFERROR(VALUE(VLOOKUP(F310, PTS!$A$2:$B$63, 2, FALSE)), "")</f>
        <v>26</v>
      </c>
      <c r="H310" s="9">
        <v>35</v>
      </c>
      <c r="I310" s="8">
        <f>IFERROR(VALUE(VLOOKUP(H310, PTS!$A$2:$B$63, 2, FALSE)), "")</f>
        <v>25</v>
      </c>
      <c r="J310" s="8">
        <v>56</v>
      </c>
      <c r="K310" s="8">
        <f>IFERROR(VALUE(VLOOKUP(J310, PTS!$A$2:$B$63, 2, FALSE)), "")</f>
        <v>4</v>
      </c>
      <c r="L310" s="8"/>
      <c r="M310" s="8"/>
      <c r="N310" s="9"/>
      <c r="O310" s="8"/>
      <c r="P310" s="9"/>
      <c r="Q310" s="8"/>
      <c r="R310" s="9">
        <f>SUM(G310,I310,K310,M310,O310,Q310)</f>
        <v>55</v>
      </c>
      <c r="S310" s="9"/>
      <c r="T310" s="9" cm="1">
        <f t="array" ref="T310">SUM(LARGE(CHOOSE({1,2,3,4,5,6}, G310, I310, K310, M310, O310, Q310), _xlfn.SEQUENCE(MIN(5, COUNTA(G310, I310, K310, M310, O310, Q310)))))</f>
        <v>55</v>
      </c>
      <c r="U310" s="9">
        <f>1+COUNTIFS(B:B,B310,R:R,"&gt;"&amp;R310)</f>
        <v>41</v>
      </c>
    </row>
    <row r="311" spans="1:21" ht="20.100000000000001" customHeight="1" x14ac:dyDescent="0.3">
      <c r="A311" s="11" t="s">
        <v>296</v>
      </c>
      <c r="B311" s="20" t="s">
        <v>10</v>
      </c>
      <c r="C311" s="12" t="s">
        <v>290</v>
      </c>
      <c r="D311" s="11" t="str">
        <f>IF(OR(B311="Bant Girls", B311="Juv Girls"), "Bant/Juv Girls",
 IF(OR(B311="Jr Girls", B311="Sr Girls"), "Jr/Sr Girls", B311))</f>
        <v>Sr Boys</v>
      </c>
      <c r="E311" s="60">
        <v>12309</v>
      </c>
      <c r="F311" s="45" t="s">
        <v>495</v>
      </c>
      <c r="G311" s="8">
        <f>IFERROR(VALUE(VLOOKUP(F311, PTS!$A$2:$B$63, 2, FALSE)), "")</f>
        <v>0</v>
      </c>
      <c r="H311" s="8">
        <v>65</v>
      </c>
      <c r="I311" s="8">
        <v>1</v>
      </c>
      <c r="J311" s="8">
        <v>57</v>
      </c>
      <c r="K311" s="8">
        <f>IFERROR(VALUE(VLOOKUP(J311, PTS!$A$2:$B$63, 2, FALSE)), "")</f>
        <v>3</v>
      </c>
      <c r="L311" s="8"/>
      <c r="M311" s="8"/>
      <c r="N311" s="8"/>
      <c r="O311" s="8"/>
      <c r="P311" s="8"/>
      <c r="Q311" s="8"/>
      <c r="R311" s="9">
        <f>SUM(G311,I311,K311,M311,O311,Q311)</f>
        <v>4</v>
      </c>
      <c r="S311" s="9"/>
      <c r="T311" s="9" cm="1">
        <f t="array" ref="T311">SUM(LARGE(CHOOSE({1,2,3,4,5,6}, G311, I311, K311, M311, O311, Q311), _xlfn.SEQUENCE(MIN(5, COUNTA(G311, I311, K311, M311, O311, Q311)))))</f>
        <v>4</v>
      </c>
      <c r="U311" s="9">
        <f>1+COUNTIFS(B:B,B311,R:R,"&gt;"&amp;R311)</f>
        <v>81</v>
      </c>
    </row>
    <row r="312" spans="1:21" ht="20.100000000000001" customHeight="1" x14ac:dyDescent="0.3">
      <c r="A312" s="20" t="s">
        <v>301</v>
      </c>
      <c r="B312" s="20" t="s">
        <v>10</v>
      </c>
      <c r="C312" s="12" t="s">
        <v>290</v>
      </c>
      <c r="D312" s="11" t="str">
        <f>IF(OR(B312="Bant Girls", B312="Juv Girls"), "Bant/Juv Girls",
 IF(OR(B312="Jr Girls", B312="Sr Girls"), "Jr/Sr Girls", B312))</f>
        <v>Sr Boys</v>
      </c>
      <c r="E312" s="60">
        <v>12318</v>
      </c>
      <c r="F312" s="8" t="s">
        <v>7</v>
      </c>
      <c r="G312" s="8">
        <f>IFERROR(VALUE(VLOOKUP(F312, PTS!$A$2:$B$63, 2, FALSE)), "")</f>
        <v>1</v>
      </c>
      <c r="H312" s="9">
        <v>60</v>
      </c>
      <c r="I312" s="8">
        <v>1</v>
      </c>
      <c r="J312" s="9">
        <v>58</v>
      </c>
      <c r="K312" s="8">
        <f>IFERROR(VALUE(VLOOKUP(J312, PTS!$A$2:$B$63, 2, FALSE)), "")</f>
        <v>2</v>
      </c>
      <c r="L312" s="9"/>
      <c r="M312" s="8"/>
      <c r="N312" s="9"/>
      <c r="O312" s="8"/>
      <c r="P312" s="9"/>
      <c r="Q312" s="8"/>
      <c r="R312" s="9">
        <f>SUM(G312,I312,K312,M312,O312,Q312)</f>
        <v>4</v>
      </c>
      <c r="S312" s="9"/>
      <c r="T312" s="9" cm="1">
        <f t="array" ref="T312">SUM(LARGE(CHOOSE({1,2,3,4,5,6}, G312, I312, K312, M312, O312, Q312), _xlfn.SEQUENCE(MIN(5, COUNTA(G312, I312, K312, M312, O312, Q312)))))</f>
        <v>4</v>
      </c>
      <c r="U312" s="9">
        <f>1+COUNTIFS(B:B,B312,R:R,"&gt;"&amp;R312)</f>
        <v>81</v>
      </c>
    </row>
    <row r="313" spans="1:21" ht="20.100000000000001" customHeight="1" x14ac:dyDescent="0.3">
      <c r="A313" s="11" t="s">
        <v>396</v>
      </c>
      <c r="B313" s="20" t="s">
        <v>10</v>
      </c>
      <c r="C313" s="21" t="s">
        <v>385</v>
      </c>
      <c r="D313" s="11" t="str">
        <f>IF(OR(B313="Bant Girls", B313="Juv Girls"), "Bant/Juv Girls",
 IF(OR(B313="Jr Girls", B313="Sr Girls"), "Jr/Sr Girls", B313))</f>
        <v>Sr Boys</v>
      </c>
      <c r="E313" s="60">
        <v>12333</v>
      </c>
      <c r="F313" s="45">
        <v>60</v>
      </c>
      <c r="G313" s="8">
        <v>1</v>
      </c>
      <c r="H313" s="45">
        <v>76</v>
      </c>
      <c r="I313" s="8">
        <v>1</v>
      </c>
      <c r="J313" s="45">
        <v>59</v>
      </c>
      <c r="K313" s="8">
        <f>IFERROR(VALUE(VLOOKUP(J313, PTS!$A$2:$B$63, 2, FALSE)), "")</f>
        <v>1</v>
      </c>
      <c r="L313" s="20"/>
      <c r="M313" s="20"/>
      <c r="N313" s="20"/>
      <c r="O313" s="20"/>
      <c r="P313" s="20"/>
      <c r="Q313" s="20"/>
      <c r="R313" s="9">
        <f>SUM(G313,I313,K313,M313,O313,Q313)</f>
        <v>3</v>
      </c>
      <c r="S313" s="9"/>
      <c r="T313" s="9" cm="1">
        <f t="array" ref="T313">SUM(LARGE(CHOOSE({1,2,3,4,5,6}, G313, I313, K313, M313, O313, Q313), _xlfn.SEQUENCE(MIN(5, COUNTA(G313, I313, K313, M313, O313, Q313)))))</f>
        <v>3</v>
      </c>
      <c r="U313" s="9">
        <f>1+COUNTIFS(B:B,B313,R:R,"&gt;"&amp;R313)</f>
        <v>83</v>
      </c>
    </row>
    <row r="314" spans="1:21" ht="20.100000000000001" customHeight="1" x14ac:dyDescent="0.3">
      <c r="A314" s="20" t="s">
        <v>264</v>
      </c>
      <c r="B314" s="20" t="s">
        <v>10</v>
      </c>
      <c r="C314" s="12" t="s">
        <v>248</v>
      </c>
      <c r="D314" s="11" t="str">
        <f>IF(OR(B314="Bant Girls", B314="Juv Girls"), "Bant/Juv Girls",
 IF(OR(B314="Jr Girls", B314="Sr Girls"), "Jr/Sr Girls", B314))</f>
        <v>Sr Boys</v>
      </c>
      <c r="E314" s="60">
        <v>12265</v>
      </c>
      <c r="F314" s="8">
        <v>15</v>
      </c>
      <c r="G314" s="8">
        <f>IFERROR(VALUE(VLOOKUP(F314, PTS!$A$2:$B$63, 2, FALSE)), "")</f>
        <v>45</v>
      </c>
      <c r="H314" s="8">
        <v>13</v>
      </c>
      <c r="I314" s="8">
        <f>IFERROR(VALUE(VLOOKUP(H314, PTS!$A$2:$B$63, 2, FALSE)), "")</f>
        <v>49</v>
      </c>
      <c r="J314" s="8">
        <v>60</v>
      </c>
      <c r="K314" s="8">
        <v>1</v>
      </c>
      <c r="L314" s="8"/>
      <c r="M314" s="8"/>
      <c r="N314" s="8"/>
      <c r="O314" s="8"/>
      <c r="P314" s="8"/>
      <c r="Q314" s="8"/>
      <c r="R314" s="9">
        <f>SUM(G314,I314,K314,M314,O314,Q314)</f>
        <v>95</v>
      </c>
      <c r="S314" s="9"/>
      <c r="T314" s="9" cm="1">
        <f t="array" ref="T314">SUM(LARGE(CHOOSE({1,2,3,4,5,6}, G314, I314, K314, M314, O314, Q314), _xlfn.SEQUENCE(MIN(5, COUNTA(G314, I314, K314, M314, O314, Q314)))))</f>
        <v>95</v>
      </c>
      <c r="U314" s="9">
        <f>1+COUNTIFS(B:B,B314,R:R,"&gt;"&amp;R314)</f>
        <v>24</v>
      </c>
    </row>
    <row r="315" spans="1:21" ht="20.100000000000001" customHeight="1" x14ac:dyDescent="0.3">
      <c r="A315" s="20" t="s">
        <v>458</v>
      </c>
      <c r="B315" s="20" t="s">
        <v>10</v>
      </c>
      <c r="C315" s="12" t="s">
        <v>60</v>
      </c>
      <c r="D315" s="11" t="str">
        <f>IF(OR(B315="Bant Girls", B315="Juv Girls"), "Bant/Juv Girls",
 IF(OR(B315="Jr Girls", B315="Sr Girls"), "Jr/Sr Girls", B315))</f>
        <v>Sr Boys</v>
      </c>
      <c r="E315" s="60">
        <v>12008</v>
      </c>
      <c r="F315" s="45" t="s">
        <v>495</v>
      </c>
      <c r="G315" s="8">
        <f>IFERROR(VALUE(VLOOKUP(F315, PTS!$A$2:$B$63, 2, FALSE)), "")</f>
        <v>0</v>
      </c>
      <c r="H315" s="9" t="s">
        <v>7</v>
      </c>
      <c r="I315" s="8">
        <f>IFERROR(VALUE(VLOOKUP(H315, PTS!$A$2:$B$63, 2, FALSE)), "")</f>
        <v>1</v>
      </c>
      <c r="J315" s="9">
        <v>61</v>
      </c>
      <c r="K315" s="8">
        <v>1</v>
      </c>
      <c r="L315" s="9"/>
      <c r="M315" s="8"/>
      <c r="N315" s="9"/>
      <c r="O315" s="8"/>
      <c r="P315" s="9"/>
      <c r="Q315" s="8"/>
      <c r="R315" s="9">
        <f>SUM(G315,I315,K315,M315,O315,Q315)</f>
        <v>2</v>
      </c>
      <c r="S315" s="9"/>
      <c r="T315" s="9" cm="1">
        <f t="array" ref="T315">SUM(LARGE(CHOOSE({1,2,3,4,5,6}, G315, I315, K315, M315, O315, Q315), _xlfn.SEQUENCE(MIN(5, COUNTA(G315, I315, K315, M315, O315, Q315)))))</f>
        <v>2</v>
      </c>
      <c r="U315" s="9">
        <f>1+COUNTIFS(B:B,B315,R:R,"&gt;"&amp;R315)</f>
        <v>86</v>
      </c>
    </row>
    <row r="316" spans="1:21" ht="20.100000000000001" customHeight="1" x14ac:dyDescent="0.3">
      <c r="A316" s="20" t="s">
        <v>116</v>
      </c>
      <c r="B316" s="20" t="s">
        <v>10</v>
      </c>
      <c r="C316" s="21" t="s">
        <v>110</v>
      </c>
      <c r="D316" s="11" t="str">
        <f>IF(OR(B316="Bant Girls", B316="Juv Girls"), "Bant/Juv Girls",
 IF(OR(B316="Jr Girls", B316="Sr Girls"), "Jr/Sr Girls", B316))</f>
        <v>Sr Boys</v>
      </c>
      <c r="E316" s="60">
        <v>12398</v>
      </c>
      <c r="F316" s="45" t="s">
        <v>495</v>
      </c>
      <c r="G316" s="8">
        <f>IFERROR(VALUE(VLOOKUP(F316, PTS!$A$2:$B$63, 2, FALSE)), "")</f>
        <v>0</v>
      </c>
      <c r="H316" s="8">
        <v>37</v>
      </c>
      <c r="I316" s="8">
        <f>IFERROR(VALUE(VLOOKUP(H316, PTS!$A$2:$B$63, 2, FALSE)), "")</f>
        <v>23</v>
      </c>
      <c r="J316" s="8">
        <v>62</v>
      </c>
      <c r="K316" s="8">
        <v>1</v>
      </c>
      <c r="L316" s="8"/>
      <c r="M316" s="8"/>
      <c r="N316" s="9"/>
      <c r="O316" s="8"/>
      <c r="P316" s="9"/>
      <c r="Q316" s="8"/>
      <c r="R316" s="9">
        <f>SUM(G316,I316,K316,M316,O316,Q316)</f>
        <v>24</v>
      </c>
      <c r="S316" s="9"/>
      <c r="T316" s="9" cm="1">
        <f t="array" ref="T316">SUM(LARGE(CHOOSE({1,2,3,4,5,6}, G316, I316, K316, M316, O316, Q316), _xlfn.SEQUENCE(MIN(5, COUNTA(G316, I316, K316, M316, O316, Q316)))))</f>
        <v>24</v>
      </c>
      <c r="U316" s="9">
        <f>1+COUNTIFS(B:B,B316,R:R,"&gt;"&amp;R316)</f>
        <v>66</v>
      </c>
    </row>
    <row r="317" spans="1:21" ht="20.100000000000001" customHeight="1" x14ac:dyDescent="0.3">
      <c r="A317" s="11" t="s">
        <v>354</v>
      </c>
      <c r="B317" s="20" t="s">
        <v>10</v>
      </c>
      <c r="C317" s="21" t="s">
        <v>349</v>
      </c>
      <c r="D317" s="11" t="str">
        <f>IF(OR(B317="Bant Girls", B317="Juv Girls"), "Bant/Juv Girls",
 IF(OR(B317="Jr Girls", B317="Sr Girls"), "Jr/Sr Girls", B317))</f>
        <v>Sr Boys</v>
      </c>
      <c r="E317" s="60">
        <v>12326</v>
      </c>
      <c r="F317" s="45" t="s">
        <v>495</v>
      </c>
      <c r="G317" s="8">
        <f>IFERROR(VALUE(VLOOKUP(F317, PTS!$A$2:$B$63, 2, FALSE)), "")</f>
        <v>0</v>
      </c>
      <c r="H317" s="45" t="s">
        <v>495</v>
      </c>
      <c r="I317" s="8">
        <f>IFERROR(VALUE(VLOOKUP(H317, PTS!$A$2:$B$63, 2, FALSE)), "")</f>
        <v>0</v>
      </c>
      <c r="J317" s="15">
        <v>63</v>
      </c>
      <c r="K317" s="8">
        <v>1</v>
      </c>
      <c r="L317" s="16"/>
      <c r="M317" s="8"/>
      <c r="N317" s="14"/>
      <c r="O317" s="8"/>
      <c r="P317" s="14"/>
      <c r="Q317" s="8"/>
      <c r="R317" s="9">
        <f>SUM(G317,I317,K317,M317,O317,Q317)</f>
        <v>1</v>
      </c>
      <c r="S317" s="9"/>
      <c r="T317" s="9" cm="1">
        <f t="array" ref="T317">SUM(LARGE(CHOOSE({1,2,3,4,5,6}, G317, I317, K317, M317, O317, Q317), _xlfn.SEQUENCE(MIN(5, COUNTA(G317, I317, K317, M317, O317, Q317)))))</f>
        <v>1</v>
      </c>
      <c r="U317" s="9">
        <f>1+COUNTIFS(B:B,B317,R:R,"&gt;"&amp;R317)</f>
        <v>88</v>
      </c>
    </row>
    <row r="318" spans="1:21" ht="20.100000000000001" customHeight="1" x14ac:dyDescent="0.3">
      <c r="A318" s="11" t="s">
        <v>355</v>
      </c>
      <c r="B318" s="20" t="s">
        <v>10</v>
      </c>
      <c r="C318" s="21" t="s">
        <v>349</v>
      </c>
      <c r="D318" s="11" t="str">
        <f>IF(OR(B318="Bant Girls", B318="Juv Girls"), "Bant/Juv Girls",
 IF(OR(B318="Jr Girls", B318="Sr Girls"), "Jr/Sr Girls", B318))</f>
        <v>Sr Boys</v>
      </c>
      <c r="E318" s="60">
        <v>12327</v>
      </c>
      <c r="F318" s="45" t="s">
        <v>495</v>
      </c>
      <c r="G318" s="8">
        <f>IFERROR(VALUE(VLOOKUP(F318, PTS!$A$2:$B$63, 2, FALSE)), "")</f>
        <v>0</v>
      </c>
      <c r="H318" s="45" t="s">
        <v>495</v>
      </c>
      <c r="I318" s="8">
        <f>IFERROR(VALUE(VLOOKUP(H318, PTS!$A$2:$B$63, 2, FALSE)), "")</f>
        <v>0</v>
      </c>
      <c r="J318" s="9">
        <v>64</v>
      </c>
      <c r="K318" s="8">
        <v>1</v>
      </c>
      <c r="L318" s="9"/>
      <c r="M318" s="8"/>
      <c r="N318" s="9"/>
      <c r="O318" s="8"/>
      <c r="P318" s="9"/>
      <c r="Q318" s="8"/>
      <c r="R318" s="9">
        <f>SUM(G318,I318,K318,M318,O318,Q318)</f>
        <v>1</v>
      </c>
      <c r="S318" s="9"/>
      <c r="T318" s="9" cm="1">
        <f t="array" ref="T318">SUM(LARGE(CHOOSE({1,2,3,4,5,6}, G318, I318, K318, M318, O318, Q318), _xlfn.SEQUENCE(MIN(5, COUNTA(G318, I318, K318, M318, O318, Q318)))))</f>
        <v>1</v>
      </c>
      <c r="U318" s="9">
        <f>1+COUNTIFS(B:B,B318,R:R,"&gt;"&amp;R318)</f>
        <v>88</v>
      </c>
    </row>
    <row r="319" spans="1:21" ht="20.100000000000001" customHeight="1" x14ac:dyDescent="0.3">
      <c r="A319" s="11" t="s">
        <v>227</v>
      </c>
      <c r="B319" s="20" t="s">
        <v>10</v>
      </c>
      <c r="C319" s="21" t="s">
        <v>455</v>
      </c>
      <c r="D319" s="11" t="str">
        <f>IF(OR(B319="Bant Girls", B319="Juv Girls"), "Bant/Juv Girls",
 IF(OR(B319="Jr Girls", B319="Sr Girls"), "Jr/Sr Girls", B319))</f>
        <v>Sr Boys</v>
      </c>
      <c r="E319" s="60">
        <v>12376</v>
      </c>
      <c r="F319" s="45">
        <v>17</v>
      </c>
      <c r="G319" s="8">
        <f>IFERROR(VALUE(VLOOKUP(F319, PTS!$A$2:$B$63, 2, FALSE)), "")</f>
        <v>43</v>
      </c>
      <c r="H319" s="45">
        <v>44</v>
      </c>
      <c r="I319" s="8">
        <f>IFERROR(VALUE(VLOOKUP(H319, PTS!$A$2:$B$63, 2, FALSE)), "")</f>
        <v>16</v>
      </c>
      <c r="J319" s="9" t="s">
        <v>495</v>
      </c>
      <c r="K319" s="8">
        <f>IFERROR(VALUE(VLOOKUP(J319, PTS!$A$2:$B$63, 2, FALSE)), "")</f>
        <v>0</v>
      </c>
      <c r="L319" s="20"/>
      <c r="M319" s="20"/>
      <c r="N319" s="20"/>
      <c r="O319" s="20"/>
      <c r="P319" s="20"/>
      <c r="Q319" s="20"/>
      <c r="R319" s="9">
        <f>SUM(G319,I319,K319,M319,O319,Q319)</f>
        <v>59</v>
      </c>
      <c r="S319" s="9"/>
      <c r="T319" s="9" cm="1">
        <f t="array" ref="T319">SUM(LARGE(CHOOSE({1,2,3,4,5,6}, G319, I319, K319, M319, O319, Q319), _xlfn.SEQUENCE(MIN(5, COUNTA(G319, I319, K319, M319, O319, Q319)))))</f>
        <v>59</v>
      </c>
      <c r="U319" s="9">
        <f>1+COUNTIFS(B:B,B319,R:R,"&gt;"&amp;R319)</f>
        <v>38</v>
      </c>
    </row>
    <row r="320" spans="1:21" ht="20.100000000000001" customHeight="1" x14ac:dyDescent="0.3">
      <c r="A320" s="11" t="s">
        <v>402</v>
      </c>
      <c r="B320" s="20" t="s">
        <v>10</v>
      </c>
      <c r="C320" s="21" t="s">
        <v>385</v>
      </c>
      <c r="D320" s="11" t="str">
        <f>IF(OR(B320="Bant Girls", B320="Juv Girls"), "Bant/Juv Girls",
 IF(OR(B320="Jr Girls", B320="Sr Girls"), "Jr/Sr Girls", B320))</f>
        <v>Sr Boys</v>
      </c>
      <c r="E320" s="60">
        <v>12339</v>
      </c>
      <c r="F320" s="45">
        <v>23</v>
      </c>
      <c r="G320" s="8">
        <f>IFERROR(VALUE(VLOOKUP(F320, PTS!$A$2:$B$63, 2, FALSE)), "")</f>
        <v>37</v>
      </c>
      <c r="H320" s="45">
        <v>47</v>
      </c>
      <c r="I320" s="8">
        <f>IFERROR(VALUE(VLOOKUP(H320, PTS!$A$2:$B$63, 2, FALSE)), "")</f>
        <v>13</v>
      </c>
      <c r="J320" s="9" t="s">
        <v>495</v>
      </c>
      <c r="K320" s="8">
        <f>IFERROR(VALUE(VLOOKUP(J320, PTS!$A$2:$B$63, 2, FALSE)), "")</f>
        <v>0</v>
      </c>
      <c r="L320" s="20"/>
      <c r="M320" s="20"/>
      <c r="N320" s="20"/>
      <c r="O320" s="20"/>
      <c r="P320" s="20"/>
      <c r="Q320" s="20"/>
      <c r="R320" s="9">
        <f>SUM(G320,I320,K320,M320,O320,Q320)</f>
        <v>50</v>
      </c>
      <c r="S320" s="9"/>
      <c r="T320" s="9" cm="1">
        <f t="array" ref="T320">SUM(LARGE(CHOOSE({1,2,3,4,5,6}, G320, I320, K320, M320, O320, Q320), _xlfn.SEQUENCE(MIN(5, COUNTA(G320, I320, K320, M320, O320, Q320)))))</f>
        <v>50</v>
      </c>
      <c r="U320" s="9">
        <f>1+COUNTIFS(B:B,B320,R:R,"&gt;"&amp;R320)</f>
        <v>46</v>
      </c>
    </row>
    <row r="321" spans="1:21" ht="20.100000000000001" customHeight="1" x14ac:dyDescent="0.3">
      <c r="A321" s="20" t="s">
        <v>105</v>
      </c>
      <c r="B321" s="20" t="s">
        <v>10</v>
      </c>
      <c r="C321" s="21" t="s">
        <v>71</v>
      </c>
      <c r="D321" s="11" t="str">
        <f>IF(OR(B321="Bant Girls", B321="Juv Girls"), "Bant/Juv Girls",
 IF(OR(B321="Jr Girls", B321="Sr Girls"), "Jr/Sr Girls", B321))</f>
        <v>Sr Boys</v>
      </c>
      <c r="E321" s="60">
        <v>12002</v>
      </c>
      <c r="F321" s="45" t="s">
        <v>495</v>
      </c>
      <c r="G321" s="8">
        <f>IFERROR(VALUE(VLOOKUP(F321, PTS!$A$2:$B$63, 2, FALSE)), "")</f>
        <v>0</v>
      </c>
      <c r="H321" s="45" t="s">
        <v>495</v>
      </c>
      <c r="I321" s="8">
        <f>IFERROR(VALUE(VLOOKUP(H321, PTS!$A$2:$B$63, 2, FALSE)), "")</f>
        <v>0</v>
      </c>
      <c r="J321" s="9" t="s">
        <v>495</v>
      </c>
      <c r="K321" s="8">
        <f>IFERROR(VALUE(VLOOKUP(J321, PTS!$A$2:$B$63, 2, FALSE)), "")</f>
        <v>0</v>
      </c>
      <c r="L321" s="20"/>
      <c r="M321" s="20"/>
      <c r="N321" s="20"/>
      <c r="O321" s="20"/>
      <c r="P321" s="20"/>
      <c r="Q321" s="20"/>
      <c r="R321" s="9">
        <f>SUM(G321,I321,K321,M321,O321,Q321)</f>
        <v>0</v>
      </c>
      <c r="S321" s="9"/>
      <c r="T321" s="9" cm="1">
        <f t="array" ref="T321">SUM(LARGE(CHOOSE({1,2,3,4,5,6}, G321, I321, K321, M321, O321, Q321), _xlfn.SEQUENCE(MIN(5, COUNTA(G321, I321, K321, M321, O321, Q321)))))</f>
        <v>0</v>
      </c>
      <c r="U321" s="9">
        <f>1+COUNTIFS(B:B,B321,R:R,"&gt;"&amp;R321)</f>
        <v>94</v>
      </c>
    </row>
    <row r="322" spans="1:21" ht="20.100000000000001" customHeight="1" x14ac:dyDescent="0.3">
      <c r="A322" s="20" t="s">
        <v>415</v>
      </c>
      <c r="B322" s="20" t="s">
        <v>10</v>
      </c>
      <c r="C322" s="21" t="s">
        <v>385</v>
      </c>
      <c r="D322" s="11" t="str">
        <f>IF(OR(B322="Bant Girls", B322="Juv Girls"), "Bant/Juv Girls",
 IF(OR(B322="Jr Girls", B322="Sr Girls"), "Jr/Sr Girls", B322))</f>
        <v>Sr Boys</v>
      </c>
      <c r="E322" s="60">
        <v>12352</v>
      </c>
      <c r="F322" s="45">
        <v>7</v>
      </c>
      <c r="G322" s="8">
        <f>IFERROR(VALUE(VLOOKUP(F322, PTS!$A$2:$B$63, 2, FALSE)), "")</f>
        <v>70</v>
      </c>
      <c r="H322" s="45">
        <v>25</v>
      </c>
      <c r="I322" s="8">
        <f>IFERROR(VALUE(VLOOKUP(H322, PTS!$A$2:$B$63, 2, FALSE)), "")</f>
        <v>35</v>
      </c>
      <c r="J322" s="9" t="s">
        <v>495</v>
      </c>
      <c r="K322" s="8">
        <f>IFERROR(VALUE(VLOOKUP(J322, PTS!$A$2:$B$63, 2, FALSE)), "")</f>
        <v>0</v>
      </c>
      <c r="L322" s="20"/>
      <c r="M322" s="20"/>
      <c r="N322" s="20"/>
      <c r="O322" s="20"/>
      <c r="P322" s="20"/>
      <c r="Q322" s="20"/>
      <c r="R322" s="9">
        <f>SUM(G322,I322,K322,M322,O322,Q322)</f>
        <v>105</v>
      </c>
      <c r="S322" s="9"/>
      <c r="T322" s="9" cm="1">
        <f t="array" ref="T322">SUM(LARGE(CHOOSE({1,2,3,4,5,6}, G322, I322, K322, M322, O322, Q322), _xlfn.SEQUENCE(MIN(5, COUNTA(G322, I322, K322, M322, O322, Q322)))))</f>
        <v>105</v>
      </c>
      <c r="U322" s="9">
        <f>1+COUNTIFS(B:B,B322,R:R,"&gt;"&amp;R322)</f>
        <v>20</v>
      </c>
    </row>
    <row r="323" spans="1:21" ht="20.100000000000001" customHeight="1" x14ac:dyDescent="0.3">
      <c r="A323" s="20" t="s">
        <v>417</v>
      </c>
      <c r="B323" s="20" t="s">
        <v>10</v>
      </c>
      <c r="C323" s="12" t="s">
        <v>248</v>
      </c>
      <c r="D323" s="11" t="str">
        <f>IF(OR(B323="Bant Girls", B323="Juv Girls"), "Bant/Juv Girls",
 IF(OR(B323="Jr Girls", B323="Sr Girls"), "Jr/Sr Girls", B323))</f>
        <v>Sr Boys</v>
      </c>
      <c r="E323" s="60">
        <v>12010</v>
      </c>
      <c r="F323" s="45" t="s">
        <v>495</v>
      </c>
      <c r="G323" s="8">
        <f>IFERROR(VALUE(VLOOKUP(F323, PTS!$A$2:$B$63, 2, FALSE)), "")</f>
        <v>0</v>
      </c>
      <c r="H323" s="45" t="s">
        <v>495</v>
      </c>
      <c r="I323" s="8">
        <f>IFERROR(VALUE(VLOOKUP(H323, PTS!$A$2:$B$63, 2, FALSE)), "")</f>
        <v>0</v>
      </c>
      <c r="J323" s="9" t="s">
        <v>495</v>
      </c>
      <c r="K323" s="8">
        <f>IFERROR(VALUE(VLOOKUP(J323, PTS!$A$2:$B$63, 2, FALSE)), "")</f>
        <v>0</v>
      </c>
      <c r="L323" s="9"/>
      <c r="M323" s="8"/>
      <c r="N323" s="9"/>
      <c r="O323" s="8"/>
      <c r="P323" s="9"/>
      <c r="Q323" s="8"/>
      <c r="R323" s="9">
        <f>SUM(G323,I323,K323,M323,O323,Q323)</f>
        <v>0</v>
      </c>
      <c r="S323" s="9"/>
      <c r="T323" s="9" cm="1">
        <f t="array" ref="T323">SUM(LARGE(CHOOSE({1,2,3,4,5,6}, G323, I323, K323, M323, O323, Q323), _xlfn.SEQUENCE(MIN(5, COUNTA(G323, I323, K323, M323, O323, Q323)))))</f>
        <v>0</v>
      </c>
      <c r="U323" s="9">
        <f>1+COUNTIFS(B:B,B323,R:R,"&gt;"&amp;R323)</f>
        <v>94</v>
      </c>
    </row>
    <row r="324" spans="1:21" ht="20.100000000000001" customHeight="1" x14ac:dyDescent="0.3">
      <c r="A324" s="11" t="s">
        <v>284</v>
      </c>
      <c r="B324" s="20" t="s">
        <v>10</v>
      </c>
      <c r="C324" s="12" t="s">
        <v>282</v>
      </c>
      <c r="D324" s="11" t="str">
        <f>IF(OR(B324="Bant Girls", B324="Juv Girls"), "Bant/Juv Girls",
 IF(OR(B324="Jr Girls", B324="Sr Girls"), "Jr/Sr Girls", B324))</f>
        <v>Sr Boys</v>
      </c>
      <c r="E324" s="60">
        <v>12304</v>
      </c>
      <c r="F324" s="8">
        <v>47</v>
      </c>
      <c r="G324" s="8">
        <f>IFERROR(VALUE(VLOOKUP(F324, PTS!$A$2:$B$63, 2, FALSE)), "")</f>
        <v>13</v>
      </c>
      <c r="H324" s="8">
        <v>63</v>
      </c>
      <c r="I324" s="8">
        <v>1</v>
      </c>
      <c r="J324" s="9" t="s">
        <v>495</v>
      </c>
      <c r="K324" s="8">
        <f>IFERROR(VALUE(VLOOKUP(J324, PTS!$A$2:$B$63, 2, FALSE)), "")</f>
        <v>0</v>
      </c>
      <c r="L324" s="8"/>
      <c r="M324" s="8"/>
      <c r="N324" s="8"/>
      <c r="O324" s="8"/>
      <c r="P324" s="8"/>
      <c r="Q324" s="8"/>
      <c r="R324" s="9">
        <f>SUM(G324,I324,K324,M324,O324,Q324)</f>
        <v>14</v>
      </c>
      <c r="S324" s="9"/>
      <c r="T324" s="9" cm="1">
        <f t="array" ref="T324">SUM(LARGE(CHOOSE({1,2,3,4,5,6}, G324, I324, K324, M324, O324, Q324), _xlfn.SEQUENCE(MIN(5, COUNTA(G324, I324, K324, M324, O324, Q324)))))</f>
        <v>14</v>
      </c>
      <c r="U324" s="9">
        <f>1+COUNTIFS(B:B,B324,R:R,"&gt;"&amp;R324)</f>
        <v>73</v>
      </c>
    </row>
    <row r="325" spans="1:21" ht="20.100000000000001" customHeight="1" x14ac:dyDescent="0.3">
      <c r="A325" s="11" t="s">
        <v>256</v>
      </c>
      <c r="B325" s="20" t="s">
        <v>10</v>
      </c>
      <c r="C325" s="12" t="s">
        <v>248</v>
      </c>
      <c r="D325" s="11" t="str">
        <f>IF(OR(B325="Bant Girls", B325="Juv Girls"), "Bant/Juv Girls",
 IF(OR(B325="Jr Girls", B325="Sr Girls"), "Jr/Sr Girls", B325))</f>
        <v>Sr Boys</v>
      </c>
      <c r="E325" s="60">
        <v>12231</v>
      </c>
      <c r="F325" s="9">
        <v>9</v>
      </c>
      <c r="G325" s="8">
        <f>IFERROR(VALUE(VLOOKUP(F325, PTS!$A$2:$B$63, 2, FALSE)), "")</f>
        <v>60</v>
      </c>
      <c r="H325" s="9">
        <v>69</v>
      </c>
      <c r="I325" s="8">
        <v>1</v>
      </c>
      <c r="J325" s="9" t="s">
        <v>495</v>
      </c>
      <c r="K325" s="8">
        <f>IFERROR(VALUE(VLOOKUP(J325, PTS!$A$2:$B$63, 2, FALSE)), "")</f>
        <v>0</v>
      </c>
      <c r="L325" s="9"/>
      <c r="M325" s="8"/>
      <c r="N325" s="9"/>
      <c r="O325" s="8"/>
      <c r="P325" s="8"/>
      <c r="Q325" s="8"/>
      <c r="R325" s="9">
        <f>SUM(G325,I325,K325,M325,O325,Q325)</f>
        <v>61</v>
      </c>
      <c r="S325" s="9"/>
      <c r="T325" s="9" cm="1">
        <f t="array" ref="T325">SUM(LARGE(CHOOSE({1,2,3,4,5,6}, G325, I325, K325, M325, O325, Q325), _xlfn.SEQUENCE(MIN(5, COUNTA(G325, I325, K325, M325, O325, Q325)))))</f>
        <v>61</v>
      </c>
      <c r="U325" s="9">
        <f>1+COUNTIFS(B:B,B325,R:R,"&gt;"&amp;R325)</f>
        <v>36</v>
      </c>
    </row>
    <row r="326" spans="1:21" ht="20.100000000000001" customHeight="1" x14ac:dyDescent="0.3">
      <c r="A326" s="20" t="s">
        <v>132</v>
      </c>
      <c r="B326" s="20" t="s">
        <v>10</v>
      </c>
      <c r="C326" s="12" t="s">
        <v>118</v>
      </c>
      <c r="D326" s="11" t="str">
        <f>IF(OR(B326="Bant Girls", B326="Juv Girls"), "Bant/Juv Girls",
 IF(OR(B326="Jr Girls", B326="Sr Girls"), "Jr/Sr Girls", B326))</f>
        <v>Sr Boys</v>
      </c>
      <c r="E326" s="60">
        <v>12393</v>
      </c>
      <c r="F326" s="45" t="s">
        <v>495</v>
      </c>
      <c r="G326" s="8">
        <f>IFERROR(VALUE(VLOOKUP(F326, PTS!$A$2:$B$63, 2, FALSE)), "")</f>
        <v>0</v>
      </c>
      <c r="H326" s="45" t="s">
        <v>495</v>
      </c>
      <c r="I326" s="8">
        <f>IFERROR(VALUE(VLOOKUP(H326, PTS!$A$2:$B$63, 2, FALSE)), "")</f>
        <v>0</v>
      </c>
      <c r="J326" s="9" t="s">
        <v>495</v>
      </c>
      <c r="K326" s="8">
        <f>IFERROR(VALUE(VLOOKUP(J326, PTS!$A$2:$B$63, 2, FALSE)), "")</f>
        <v>0</v>
      </c>
      <c r="L326" s="8"/>
      <c r="M326" s="8"/>
      <c r="N326" s="8"/>
      <c r="O326" s="8"/>
      <c r="P326" s="8"/>
      <c r="Q326" s="8"/>
      <c r="R326" s="9">
        <f>SUM(G326,I326,K326,M326,O326,Q326)</f>
        <v>0</v>
      </c>
      <c r="S326" s="9"/>
      <c r="T326" s="9" cm="1">
        <f t="array" ref="T326">SUM(LARGE(CHOOSE({1,2,3,4,5,6}, G326, I326, K326, M326, O326, Q326), _xlfn.SEQUENCE(MIN(5, COUNTA(G326, I326, K326, M326, O326, Q326)))))</f>
        <v>0</v>
      </c>
      <c r="U326" s="9">
        <f>1+COUNTIFS(B:B,B326,R:R,"&gt;"&amp;R326)</f>
        <v>94</v>
      </c>
    </row>
    <row r="327" spans="1:21" ht="20.100000000000001" customHeight="1" x14ac:dyDescent="0.3">
      <c r="A327" s="11" t="s">
        <v>212</v>
      </c>
      <c r="B327" s="20" t="s">
        <v>10</v>
      </c>
      <c r="C327" s="21" t="s">
        <v>455</v>
      </c>
      <c r="D327" s="11" t="str">
        <f>IF(OR(B327="Bant Girls", B327="Juv Girls"), "Bant/Juv Girls",
 IF(OR(B327="Jr Girls", B327="Sr Girls"), "Jr/Sr Girls", B327))</f>
        <v>Sr Boys</v>
      </c>
      <c r="E327" s="60">
        <v>12361</v>
      </c>
      <c r="F327" s="45" t="s">
        <v>495</v>
      </c>
      <c r="G327" s="8">
        <f>IFERROR(VALUE(VLOOKUP(F327, PTS!$A$2:$B$63, 2, FALSE)), "")</f>
        <v>0</v>
      </c>
      <c r="H327" s="45">
        <v>48</v>
      </c>
      <c r="I327" s="8">
        <f>IFERROR(VALUE(VLOOKUP(H327, PTS!$A$2:$B$63, 2, FALSE)), "")</f>
        <v>12</v>
      </c>
      <c r="J327" s="9" t="s">
        <v>495</v>
      </c>
      <c r="K327" s="8">
        <f>IFERROR(VALUE(VLOOKUP(J327, PTS!$A$2:$B$63, 2, FALSE)), "")</f>
        <v>0</v>
      </c>
      <c r="L327" s="20"/>
      <c r="M327" s="20"/>
      <c r="N327" s="20"/>
      <c r="O327" s="20"/>
      <c r="P327" s="20"/>
      <c r="Q327" s="20"/>
      <c r="R327" s="9">
        <f>SUM(G327,I327,K327,M327,O327,Q327)</f>
        <v>12</v>
      </c>
      <c r="S327" s="9"/>
      <c r="T327" s="9" cm="1">
        <f t="array" ref="T327">SUM(LARGE(CHOOSE({1,2,3,4,5,6}, G327, I327, K327, M327, O327, Q327), _xlfn.SEQUENCE(MIN(5, COUNTA(G327, I327, K327, M327, O327, Q327)))))</f>
        <v>12</v>
      </c>
      <c r="U327" s="9">
        <f>1+COUNTIFS(B:B,B327,R:R,"&gt;"&amp;R327)</f>
        <v>74</v>
      </c>
    </row>
    <row r="328" spans="1:21" ht="20.100000000000001" customHeight="1" x14ac:dyDescent="0.3">
      <c r="A328" s="20" t="s">
        <v>224</v>
      </c>
      <c r="B328" s="20" t="s">
        <v>10</v>
      </c>
      <c r="C328" s="21" t="s">
        <v>455</v>
      </c>
      <c r="D328" s="11" t="str">
        <f>IF(OR(B328="Bant Girls", B328="Juv Girls"), "Bant/Juv Girls",
 IF(OR(B328="Jr Girls", B328="Sr Girls"), "Jr/Sr Girls", B328))</f>
        <v>Sr Boys</v>
      </c>
      <c r="E328" s="60">
        <v>12373</v>
      </c>
      <c r="F328" s="45" t="s">
        <v>495</v>
      </c>
      <c r="G328" s="8">
        <f>IFERROR(VALUE(VLOOKUP(F328, PTS!$A$2:$B$63, 2, FALSE)), "")</f>
        <v>0</v>
      </c>
      <c r="H328" s="45">
        <v>18</v>
      </c>
      <c r="I328" s="8">
        <f>IFERROR(VALUE(VLOOKUP(H328, PTS!$A$2:$B$63, 2, FALSE)), "")</f>
        <v>42</v>
      </c>
      <c r="J328" s="9" t="s">
        <v>495</v>
      </c>
      <c r="K328" s="8">
        <f>IFERROR(VALUE(VLOOKUP(J328, PTS!$A$2:$B$63, 2, FALSE)), "")</f>
        <v>0</v>
      </c>
      <c r="L328" s="20"/>
      <c r="M328" s="20"/>
      <c r="N328" s="20"/>
      <c r="O328" s="20"/>
      <c r="P328" s="20"/>
      <c r="Q328" s="20"/>
      <c r="R328" s="9">
        <f>SUM(G328,I328,K328,M328,O328,Q328)</f>
        <v>42</v>
      </c>
      <c r="S328" s="9"/>
      <c r="T328" s="9" cm="1">
        <f t="array" ref="T328">SUM(LARGE(CHOOSE({1,2,3,4,5,6}, G328, I328, K328, M328, O328, Q328), _xlfn.SEQUENCE(MIN(5, COUNTA(G328, I328, K328, M328, O328, Q328)))))</f>
        <v>42</v>
      </c>
      <c r="U328" s="9">
        <f>1+COUNTIFS(B:B,B328,R:R,"&gt;"&amp;R328)</f>
        <v>52</v>
      </c>
    </row>
    <row r="329" spans="1:21" ht="20.100000000000001" customHeight="1" x14ac:dyDescent="0.3">
      <c r="A329" s="11" t="s">
        <v>258</v>
      </c>
      <c r="B329" s="20" t="s">
        <v>10</v>
      </c>
      <c r="C329" s="12" t="s">
        <v>248</v>
      </c>
      <c r="D329" s="11" t="str">
        <f>IF(OR(B329="Bant Girls", B329="Juv Girls"), "Bant/Juv Girls",
 IF(OR(B329="Jr Girls", B329="Sr Girls"), "Jr/Sr Girls", B329))</f>
        <v>Sr Boys</v>
      </c>
      <c r="E329" s="60">
        <v>12233</v>
      </c>
      <c r="F329" s="45" t="s">
        <v>495</v>
      </c>
      <c r="G329" s="8">
        <f>IFERROR(VALUE(VLOOKUP(F329, PTS!$A$2:$B$63, 2, FALSE)), "")</f>
        <v>0</v>
      </c>
      <c r="H329" s="45" t="s">
        <v>495</v>
      </c>
      <c r="I329" s="8">
        <f>IFERROR(VALUE(VLOOKUP(H329, PTS!$A$2:$B$63, 2, FALSE)), "")</f>
        <v>0</v>
      </c>
      <c r="J329" s="9" t="s">
        <v>495</v>
      </c>
      <c r="K329" s="8">
        <f>IFERROR(VALUE(VLOOKUP(J329, PTS!$A$2:$B$63, 2, FALSE)), "")</f>
        <v>0</v>
      </c>
      <c r="L329" s="8"/>
      <c r="M329" s="8"/>
      <c r="N329" s="9"/>
      <c r="O329" s="8"/>
      <c r="P329" s="8"/>
      <c r="Q329" s="8"/>
      <c r="R329" s="9">
        <f>SUM(G329,I329,K329,M329,O329,Q329)</f>
        <v>0</v>
      </c>
      <c r="S329" s="9"/>
      <c r="T329" s="9" cm="1">
        <f t="array" ref="T329">SUM(LARGE(CHOOSE({1,2,3,4,5,6}, G329, I329, K329, M329, O329, Q329), _xlfn.SEQUENCE(MIN(5, COUNTA(G329, I329, K329, M329, O329, Q329)))))</f>
        <v>0</v>
      </c>
      <c r="U329" s="9">
        <f>1+COUNTIFS(B:B,B329,R:R,"&gt;"&amp;R329)</f>
        <v>94</v>
      </c>
    </row>
    <row r="330" spans="1:21" ht="20.100000000000001" customHeight="1" x14ac:dyDescent="0.3">
      <c r="A330" s="11" t="s">
        <v>226</v>
      </c>
      <c r="B330" s="20" t="s">
        <v>10</v>
      </c>
      <c r="C330" s="21" t="s">
        <v>455</v>
      </c>
      <c r="D330" s="11" t="str">
        <f>IF(OR(B330="Bant Girls", B330="Juv Girls"), "Bant/Juv Girls",
 IF(OR(B330="Jr Girls", B330="Sr Girls"), "Jr/Sr Girls", B330))</f>
        <v>Sr Boys</v>
      </c>
      <c r="E330" s="60">
        <v>12375</v>
      </c>
      <c r="F330" s="45" t="s">
        <v>495</v>
      </c>
      <c r="G330" s="8">
        <f>IFERROR(VALUE(VLOOKUP(F330, PTS!$A$2:$B$63, 2, FALSE)), "")</f>
        <v>0</v>
      </c>
      <c r="H330" s="45" t="s">
        <v>495</v>
      </c>
      <c r="I330" s="8">
        <f>IFERROR(VALUE(VLOOKUP(H330, PTS!$A$2:$B$63, 2, FALSE)), "")</f>
        <v>0</v>
      </c>
      <c r="J330" s="9" t="s">
        <v>495</v>
      </c>
      <c r="K330" s="8">
        <f>IFERROR(VALUE(VLOOKUP(J330, PTS!$A$2:$B$63, 2, FALSE)), "")</f>
        <v>0</v>
      </c>
      <c r="L330" s="20"/>
      <c r="M330" s="20"/>
      <c r="N330" s="20"/>
      <c r="O330" s="20"/>
      <c r="P330" s="20"/>
      <c r="Q330" s="20"/>
      <c r="R330" s="9">
        <f>SUM(G330,I330,K330,M330,O330,Q330)</f>
        <v>0</v>
      </c>
      <c r="S330" s="9"/>
      <c r="T330" s="9" cm="1">
        <f t="array" ref="T330">SUM(LARGE(CHOOSE({1,2,3,4,5,6}, G330, I330, K330, M330, O330, Q330), _xlfn.SEQUENCE(MIN(5, COUNTA(G330, I330, K330, M330, O330, Q330)))))</f>
        <v>0</v>
      </c>
      <c r="U330" s="9">
        <f>1+COUNTIFS(B:B,B330,R:R,"&gt;"&amp;R330)</f>
        <v>94</v>
      </c>
    </row>
    <row r="331" spans="1:21" ht="20.100000000000001" customHeight="1" x14ac:dyDescent="0.3">
      <c r="A331" s="20" t="s">
        <v>134</v>
      </c>
      <c r="B331" s="20" t="s">
        <v>10</v>
      </c>
      <c r="C331" s="12" t="s">
        <v>118</v>
      </c>
      <c r="D331" s="11" t="str">
        <f>IF(OR(B331="Bant Girls", B331="Juv Girls"), "Bant/Juv Girls",
 IF(OR(B331="Jr Girls", B331="Sr Girls"), "Jr/Sr Girls", B331))</f>
        <v>Sr Boys</v>
      </c>
      <c r="E331" s="60">
        <v>12395</v>
      </c>
      <c r="F331" s="45" t="s">
        <v>495</v>
      </c>
      <c r="G331" s="8">
        <f>IFERROR(VALUE(VLOOKUP(F331, PTS!$A$2:$B$63, 2, FALSE)), "")</f>
        <v>0</v>
      </c>
      <c r="H331" s="45" t="s">
        <v>495</v>
      </c>
      <c r="I331" s="8">
        <f>IFERROR(VALUE(VLOOKUP(H331, PTS!$A$2:$B$63, 2, FALSE)), "")</f>
        <v>0</v>
      </c>
      <c r="J331" s="9" t="s">
        <v>495</v>
      </c>
      <c r="K331" s="8">
        <f>IFERROR(VALUE(VLOOKUP(J331, PTS!$A$2:$B$63, 2, FALSE)), "")</f>
        <v>0</v>
      </c>
      <c r="L331" s="8"/>
      <c r="M331" s="8"/>
      <c r="N331" s="8"/>
      <c r="O331" s="8"/>
      <c r="P331" s="8"/>
      <c r="Q331" s="8"/>
      <c r="R331" s="9">
        <f>SUM(G331,I331,K331,M331,O331,Q331)</f>
        <v>0</v>
      </c>
      <c r="S331" s="9"/>
      <c r="T331" s="9" cm="1">
        <f t="array" ref="T331">SUM(LARGE(CHOOSE({1,2,3,4,5,6}, G331, I331, K331, M331, O331, Q331), _xlfn.SEQUENCE(MIN(5, COUNTA(G331, I331, K331, M331, O331, Q331)))))</f>
        <v>0</v>
      </c>
      <c r="U331" s="9">
        <f>1+COUNTIFS(B:B,B331,R:R,"&gt;"&amp;R331)</f>
        <v>94</v>
      </c>
    </row>
    <row r="332" spans="1:21" ht="20.100000000000001" customHeight="1" x14ac:dyDescent="0.3">
      <c r="A332" s="20" t="s">
        <v>130</v>
      </c>
      <c r="B332" s="20" t="s">
        <v>10</v>
      </c>
      <c r="C332" s="12" t="s">
        <v>118</v>
      </c>
      <c r="D332" s="11" t="str">
        <f>IF(OR(B332="Bant Girls", B332="Juv Girls"), "Bant/Juv Girls",
 IF(OR(B332="Jr Girls", B332="Sr Girls"), "Jr/Sr Girls", B332))</f>
        <v>Sr Boys</v>
      </c>
      <c r="E332" s="60">
        <v>12391</v>
      </c>
      <c r="F332" s="45" t="s">
        <v>495</v>
      </c>
      <c r="G332" s="8">
        <f>IFERROR(VALUE(VLOOKUP(F332, PTS!$A$2:$B$63, 2, FALSE)), "")</f>
        <v>0</v>
      </c>
      <c r="H332" s="8">
        <v>57</v>
      </c>
      <c r="I332" s="8">
        <f>IFERROR(VALUE(VLOOKUP(H332, PTS!$A$2:$B$63, 2, FALSE)), "")</f>
        <v>3</v>
      </c>
      <c r="J332" s="9" t="s">
        <v>495</v>
      </c>
      <c r="K332" s="8">
        <f>IFERROR(VALUE(VLOOKUP(J332, PTS!$A$2:$B$63, 2, FALSE)), "")</f>
        <v>0</v>
      </c>
      <c r="L332" s="8"/>
      <c r="M332" s="8"/>
      <c r="N332" s="8"/>
      <c r="O332" s="8"/>
      <c r="P332" s="8"/>
      <c r="Q332" s="8"/>
      <c r="R332" s="9">
        <f>SUM(G332,I332,K332,M332,O332,Q332)</f>
        <v>3</v>
      </c>
      <c r="S332" s="9"/>
      <c r="T332" s="9" cm="1">
        <f t="array" ref="T332">SUM(LARGE(CHOOSE({1,2,3,4,5,6}, G332, I332, K332, M332, O332, Q332), _xlfn.SEQUENCE(MIN(5, COUNTA(G332, I332, K332, M332, O332, Q332)))))</f>
        <v>3</v>
      </c>
      <c r="U332" s="9">
        <f>1+COUNTIFS(B:B,B332,R:R,"&gt;"&amp;R332)</f>
        <v>83</v>
      </c>
    </row>
    <row r="333" spans="1:21" ht="20.100000000000001" customHeight="1" x14ac:dyDescent="0.3">
      <c r="A333" s="11" t="s">
        <v>230</v>
      </c>
      <c r="B333" s="20" t="s">
        <v>10</v>
      </c>
      <c r="C333" s="21" t="s">
        <v>455</v>
      </c>
      <c r="D333" s="11" t="str">
        <f>IF(OR(B333="Bant Girls", B333="Juv Girls"), "Bant/Juv Girls",
 IF(OR(B333="Jr Girls", B333="Sr Girls"), "Jr/Sr Girls", B333))</f>
        <v>Sr Boys</v>
      </c>
      <c r="E333" s="60">
        <v>12379</v>
      </c>
      <c r="F333" s="45">
        <v>46</v>
      </c>
      <c r="G333" s="8">
        <f>IFERROR(VALUE(VLOOKUP(F333, PTS!$A$2:$B$63, 2, FALSE)), "")</f>
        <v>14</v>
      </c>
      <c r="H333" s="45">
        <v>78</v>
      </c>
      <c r="I333" s="8">
        <v>1</v>
      </c>
      <c r="J333" s="9" t="s">
        <v>495</v>
      </c>
      <c r="K333" s="8">
        <f>IFERROR(VALUE(VLOOKUP(J333, PTS!$A$2:$B$63, 2, FALSE)), "")</f>
        <v>0</v>
      </c>
      <c r="L333" s="20"/>
      <c r="M333" s="20"/>
      <c r="N333" s="20"/>
      <c r="O333" s="20"/>
      <c r="P333" s="20"/>
      <c r="Q333" s="20"/>
      <c r="R333" s="9">
        <f>SUM(G333,I333,K333,M333,O333,Q333)</f>
        <v>15</v>
      </c>
      <c r="S333" s="9"/>
      <c r="T333" s="9" cm="1">
        <f t="array" ref="T333">SUM(LARGE(CHOOSE({1,2,3,4,5,6}, G333, I333, K333, M333, O333, Q333), _xlfn.SEQUENCE(MIN(5, COUNTA(G333, I333, K333, M333, O333, Q333)))))</f>
        <v>15</v>
      </c>
      <c r="U333" s="9">
        <f>1+COUNTIFS(B:B,B333,R:R,"&gt;"&amp;R333)</f>
        <v>71</v>
      </c>
    </row>
    <row r="334" spans="1:21" ht="20.100000000000001" customHeight="1" x14ac:dyDescent="0.3">
      <c r="A334" s="11" t="s">
        <v>280</v>
      </c>
      <c r="B334" s="20" t="s">
        <v>10</v>
      </c>
      <c r="C334" s="12" t="s">
        <v>272</v>
      </c>
      <c r="D334" s="11" t="str">
        <f>IF(OR(B334="Bant Girls", B334="Juv Girls"), "Bant/Juv Girls",
 IF(OR(B334="Jr Girls", B334="Sr Girls"), "Jr/Sr Girls", B334))</f>
        <v>Sr Boys</v>
      </c>
      <c r="E334" s="60">
        <v>12288</v>
      </c>
      <c r="F334" s="45" t="s">
        <v>495</v>
      </c>
      <c r="G334" s="8">
        <f>IFERROR(VALUE(VLOOKUP(F334, PTS!$A$2:$B$63, 2, FALSE)), "")</f>
        <v>0</v>
      </c>
      <c r="H334" s="9">
        <v>61</v>
      </c>
      <c r="I334" s="8">
        <v>1</v>
      </c>
      <c r="J334" s="9" t="s">
        <v>495</v>
      </c>
      <c r="K334" s="8">
        <f>IFERROR(VALUE(VLOOKUP(J334, PTS!$A$2:$B$63, 2, FALSE)), "")</f>
        <v>0</v>
      </c>
      <c r="L334" s="8"/>
      <c r="M334" s="8"/>
      <c r="N334" s="9"/>
      <c r="O334" s="8"/>
      <c r="P334" s="8"/>
      <c r="Q334" s="8"/>
      <c r="R334" s="9">
        <f>SUM(G334,I334,K334,M334,O334,Q334)</f>
        <v>1</v>
      </c>
      <c r="S334" s="9"/>
      <c r="T334" s="9" cm="1">
        <f t="array" ref="T334">SUM(LARGE(CHOOSE({1,2,3,4,5,6}, G334, I334, K334, M334, O334, Q334), _xlfn.SEQUENCE(MIN(5, COUNTA(G334, I334, K334, M334, O334, Q334)))))</f>
        <v>1</v>
      </c>
      <c r="U334" s="9">
        <f>1+COUNTIFS(B:B,B334,R:R,"&gt;"&amp;R334)</f>
        <v>88</v>
      </c>
    </row>
    <row r="335" spans="1:21" ht="20.100000000000001" customHeight="1" x14ac:dyDescent="0.3">
      <c r="A335" s="11" t="s">
        <v>217</v>
      </c>
      <c r="B335" s="20" t="s">
        <v>10</v>
      </c>
      <c r="C335" s="21" t="s">
        <v>455</v>
      </c>
      <c r="D335" s="11" t="str">
        <f>IF(OR(B335="Bant Girls", B335="Juv Girls"), "Bant/Juv Girls",
 IF(OR(B335="Jr Girls", B335="Sr Girls"), "Jr/Sr Girls", B335))</f>
        <v>Sr Boys</v>
      </c>
      <c r="E335" s="60">
        <v>12366</v>
      </c>
      <c r="F335" s="45" t="s">
        <v>495</v>
      </c>
      <c r="G335" s="8">
        <f>IFERROR(VALUE(VLOOKUP(F335, PTS!$A$2:$B$63, 2, FALSE)), "")</f>
        <v>0</v>
      </c>
      <c r="H335" s="45">
        <v>24</v>
      </c>
      <c r="I335" s="8">
        <f>IFERROR(VALUE(VLOOKUP(H335, PTS!$A$2:$B$63, 2, FALSE)), "")</f>
        <v>36</v>
      </c>
      <c r="J335" s="9" t="s">
        <v>495</v>
      </c>
      <c r="K335" s="8">
        <f>IFERROR(VALUE(VLOOKUP(J335, PTS!$A$2:$B$63, 2, FALSE)), "")</f>
        <v>0</v>
      </c>
      <c r="L335" s="20"/>
      <c r="M335" s="20"/>
      <c r="N335" s="20"/>
      <c r="O335" s="20"/>
      <c r="P335" s="20"/>
      <c r="Q335" s="20"/>
      <c r="R335" s="9">
        <f>SUM(G335,I335,K335,M335,O335,Q335)</f>
        <v>36</v>
      </c>
      <c r="S335" s="9"/>
      <c r="T335" s="9" cm="1">
        <f t="array" ref="T335">SUM(LARGE(CHOOSE({1,2,3,4,5,6}, G335, I335, K335, M335, O335, Q335), _xlfn.SEQUENCE(MIN(5, COUNTA(G335, I335, K335, M335, O335, Q335)))))</f>
        <v>36</v>
      </c>
      <c r="U335" s="9">
        <f>1+COUNTIFS(B:B,B335,R:R,"&gt;"&amp;R335)</f>
        <v>57</v>
      </c>
    </row>
    <row r="336" spans="1:21" ht="20.100000000000001" customHeight="1" x14ac:dyDescent="0.3">
      <c r="A336" s="20" t="s">
        <v>413</v>
      </c>
      <c r="B336" s="20" t="s">
        <v>10</v>
      </c>
      <c r="C336" s="21" t="s">
        <v>385</v>
      </c>
      <c r="D336" s="11" t="str">
        <f>IF(OR(B336="Bant Girls", B336="Juv Girls"), "Bant/Juv Girls",
 IF(OR(B336="Jr Girls", B336="Sr Girls"), "Jr/Sr Girls", B336))</f>
        <v>Sr Boys</v>
      </c>
      <c r="E336" s="60">
        <v>12350</v>
      </c>
      <c r="F336" s="45">
        <v>50</v>
      </c>
      <c r="G336" s="8">
        <f>IFERROR(VALUE(VLOOKUP(F336, PTS!$A$2:$B$63, 2, FALSE)), "")</f>
        <v>10</v>
      </c>
      <c r="H336" s="45">
        <v>71</v>
      </c>
      <c r="I336" s="8">
        <v>1</v>
      </c>
      <c r="J336" s="9" t="s">
        <v>495</v>
      </c>
      <c r="K336" s="8">
        <f>IFERROR(VALUE(VLOOKUP(J336, PTS!$A$2:$B$63, 2, FALSE)), "")</f>
        <v>0</v>
      </c>
      <c r="L336" s="20"/>
      <c r="M336" s="20"/>
      <c r="N336" s="20"/>
      <c r="O336" s="20"/>
      <c r="P336" s="20"/>
      <c r="Q336" s="20"/>
      <c r="R336" s="9">
        <f>SUM(G336,I336,K336,M336,O336,Q336)</f>
        <v>11</v>
      </c>
      <c r="S336" s="9"/>
      <c r="T336" s="9" cm="1">
        <f t="array" ref="T336">SUM(LARGE(CHOOSE({1,2,3,4,5,6}, G336, I336, K336, M336, O336, Q336), _xlfn.SEQUENCE(MIN(5, COUNTA(G336, I336, K336, M336, O336, Q336)))))</f>
        <v>11</v>
      </c>
      <c r="U336" s="9">
        <f>1+COUNTIFS(B:B,B336,R:R,"&gt;"&amp;R336)</f>
        <v>77</v>
      </c>
    </row>
    <row r="337" spans="1:21" ht="20.100000000000001" customHeight="1" x14ac:dyDescent="0.3">
      <c r="A337" s="11" t="s">
        <v>209</v>
      </c>
      <c r="B337" s="20" t="s">
        <v>10</v>
      </c>
      <c r="C337" s="21" t="s">
        <v>455</v>
      </c>
      <c r="D337" s="11" t="str">
        <f>IF(OR(B337="Bant Girls", B337="Juv Girls"), "Bant/Juv Girls",
 IF(OR(B337="Jr Girls", B337="Sr Girls"), "Jr/Sr Girls", B337))</f>
        <v>Sr Boys</v>
      </c>
      <c r="E337" s="60">
        <v>12358</v>
      </c>
      <c r="F337" s="45" t="s">
        <v>495</v>
      </c>
      <c r="G337" s="8">
        <f>IFERROR(VALUE(VLOOKUP(F337, PTS!$A$2:$B$63, 2, FALSE)), "")</f>
        <v>0</v>
      </c>
      <c r="H337" s="45" t="s">
        <v>495</v>
      </c>
      <c r="I337" s="8">
        <f>IFERROR(VALUE(VLOOKUP(H337, PTS!$A$2:$B$63, 2, FALSE)), "")</f>
        <v>0</v>
      </c>
      <c r="J337" s="9" t="s">
        <v>495</v>
      </c>
      <c r="K337" s="8">
        <f>IFERROR(VALUE(VLOOKUP(J337, PTS!$A$2:$B$63, 2, FALSE)), "")</f>
        <v>0</v>
      </c>
      <c r="L337" s="8"/>
      <c r="M337" s="8"/>
      <c r="N337" s="8"/>
      <c r="O337" s="8"/>
      <c r="P337" s="8"/>
      <c r="Q337" s="8"/>
      <c r="R337" s="9">
        <f>SUM(G337,I337,K337,M337,O337,Q337)</f>
        <v>0</v>
      </c>
      <c r="S337" s="9"/>
      <c r="T337" s="9" cm="1">
        <f t="array" ref="T337">SUM(LARGE(CHOOSE({1,2,3,4,5,6}, G337, I337, K337, M337, O337, Q337), _xlfn.SEQUENCE(MIN(5, COUNTA(G337, I337, K337, M337, O337, Q337)))))</f>
        <v>0</v>
      </c>
      <c r="U337" s="9">
        <f>1+COUNTIFS(B:B,B337,R:R,"&gt;"&amp;R337)</f>
        <v>94</v>
      </c>
    </row>
    <row r="338" spans="1:21" ht="20.100000000000001" customHeight="1" x14ac:dyDescent="0.3">
      <c r="A338" s="11" t="s">
        <v>166</v>
      </c>
      <c r="B338" s="20" t="s">
        <v>10</v>
      </c>
      <c r="C338" s="12" t="s">
        <v>160</v>
      </c>
      <c r="D338" s="11" t="str">
        <f>IF(OR(B338="Bant Girls", B338="Juv Girls"), "Bant/Juv Girls",
 IF(OR(B338="Jr Girls", B338="Sr Girls"), "Jr/Sr Girls", B338))</f>
        <v>Sr Boys</v>
      </c>
      <c r="E338" s="60">
        <v>12385</v>
      </c>
      <c r="F338" s="45" t="s">
        <v>495</v>
      </c>
      <c r="G338" s="8">
        <f>IFERROR(VALUE(VLOOKUP(F338, PTS!$A$2:$B$63, 2, FALSE)), "")</f>
        <v>0</v>
      </c>
      <c r="H338" s="45" t="s">
        <v>495</v>
      </c>
      <c r="I338" s="8">
        <f>IFERROR(VALUE(VLOOKUP(H338, PTS!$A$2:$B$63, 2, FALSE)), "")</f>
        <v>0</v>
      </c>
      <c r="J338" s="9" t="s">
        <v>495</v>
      </c>
      <c r="K338" s="8">
        <f>IFERROR(VALUE(VLOOKUP(J338, PTS!$A$2:$B$63, 2, FALSE)), "")</f>
        <v>0</v>
      </c>
      <c r="L338" s="20"/>
      <c r="M338" s="20"/>
      <c r="N338" s="20"/>
      <c r="O338" s="20"/>
      <c r="P338" s="20"/>
      <c r="Q338" s="20"/>
      <c r="R338" s="9">
        <f>SUM(G338,I338,K338,M338,O338,Q338)</f>
        <v>0</v>
      </c>
      <c r="S338" s="9"/>
      <c r="T338" s="9" cm="1">
        <f t="array" ref="T338">SUM(LARGE(CHOOSE({1,2,3,4,5,6}, G338, I338, K338, M338, O338, Q338), _xlfn.SEQUENCE(MIN(5, COUNTA(G338, I338, K338, M338, O338, Q338)))))</f>
        <v>0</v>
      </c>
      <c r="U338" s="9">
        <f>1+COUNTIFS(B:B,B338,R:R,"&gt;"&amp;R338)</f>
        <v>94</v>
      </c>
    </row>
    <row r="339" spans="1:21" ht="20.100000000000001" customHeight="1" x14ac:dyDescent="0.3">
      <c r="A339" s="20" t="s">
        <v>108</v>
      </c>
      <c r="B339" s="20" t="s">
        <v>10</v>
      </c>
      <c r="C339" s="21" t="s">
        <v>71</v>
      </c>
      <c r="D339" s="11" t="str">
        <f>IF(OR(B339="Bant Girls", B339="Juv Girls"), "Bant/Juv Girls",
 IF(OR(B339="Jr Girls", B339="Sr Girls"), "Jr/Sr Girls", B339))</f>
        <v>Sr Boys</v>
      </c>
      <c r="E339" s="60">
        <v>12005</v>
      </c>
      <c r="F339" s="45" t="s">
        <v>495</v>
      </c>
      <c r="G339" s="8">
        <f>IFERROR(VALUE(VLOOKUP(F339, PTS!$A$2:$B$63, 2, FALSE)), "")</f>
        <v>0</v>
      </c>
      <c r="H339" s="45" t="s">
        <v>495</v>
      </c>
      <c r="I339" s="8">
        <f>IFERROR(VALUE(VLOOKUP(H339, PTS!$A$2:$B$63, 2, FALSE)), "")</f>
        <v>0</v>
      </c>
      <c r="J339" s="9" t="s">
        <v>495</v>
      </c>
      <c r="K339" s="8">
        <f>IFERROR(VALUE(VLOOKUP(J339, PTS!$A$2:$B$63, 2, FALSE)), "")</f>
        <v>0</v>
      </c>
      <c r="L339" s="20"/>
      <c r="M339" s="20"/>
      <c r="N339" s="20"/>
      <c r="O339" s="20"/>
      <c r="P339" s="20"/>
      <c r="Q339" s="20"/>
      <c r="R339" s="9">
        <f>SUM(G339,I339,K339,M339,O339,Q339)</f>
        <v>0</v>
      </c>
      <c r="S339" s="9"/>
      <c r="T339" s="9" cm="1">
        <f t="array" ref="T339">SUM(LARGE(CHOOSE({1,2,3,4,5,6}, G339, I339, K339, M339, O339, Q339), _xlfn.SEQUENCE(MIN(5, COUNTA(G339, I339, K339, M339, O339, Q339)))))</f>
        <v>0</v>
      </c>
      <c r="U339" s="9">
        <f>1+COUNTIFS(B:B,B339,R:R,"&gt;"&amp;R339)</f>
        <v>94</v>
      </c>
    </row>
    <row r="340" spans="1:21" ht="20.100000000000001" customHeight="1" x14ac:dyDescent="0.3">
      <c r="A340" s="20" t="s">
        <v>416</v>
      </c>
      <c r="B340" s="20" t="s">
        <v>10</v>
      </c>
      <c r="C340" s="12" t="s">
        <v>248</v>
      </c>
      <c r="D340" s="11" t="str">
        <f>IF(OR(B340="Bant Girls", B340="Juv Girls"), "Bant/Juv Girls",
 IF(OR(B340="Jr Girls", B340="Sr Girls"), "Jr/Sr Girls", B340))</f>
        <v>Sr Boys</v>
      </c>
      <c r="E340" s="60">
        <v>12009</v>
      </c>
      <c r="F340" s="45" t="s">
        <v>495</v>
      </c>
      <c r="G340" s="8">
        <f>IFERROR(VALUE(VLOOKUP(F340, PTS!$A$2:$B$63, 2, FALSE)), "")</f>
        <v>0</v>
      </c>
      <c r="H340" s="45" t="s">
        <v>495</v>
      </c>
      <c r="I340" s="8">
        <f>IFERROR(VALUE(VLOOKUP(H340, PTS!$A$2:$B$63, 2, FALSE)), "")</f>
        <v>0</v>
      </c>
      <c r="J340" s="9" t="s">
        <v>495</v>
      </c>
      <c r="K340" s="8">
        <f>IFERROR(VALUE(VLOOKUP(J340, PTS!$A$2:$B$63, 2, FALSE)), "")</f>
        <v>0</v>
      </c>
      <c r="L340" s="9"/>
      <c r="M340" s="8"/>
      <c r="N340" s="9"/>
      <c r="O340" s="8"/>
      <c r="P340" s="9"/>
      <c r="Q340" s="8"/>
      <c r="R340" s="9">
        <f>SUM(G340,I340,K340,M340,O340,Q340)</f>
        <v>0</v>
      </c>
      <c r="S340" s="9"/>
      <c r="T340" s="9" cm="1">
        <f t="array" ref="T340">SUM(LARGE(CHOOSE({1,2,3,4,5,6}, G340, I340, K340, M340, O340, Q340), _xlfn.SEQUENCE(MIN(5, COUNTA(G340, I340, K340, M340, O340, Q340)))))</f>
        <v>0</v>
      </c>
      <c r="U340" s="9">
        <f>1+COUNTIFS(B:B,B340,R:R,"&gt;"&amp;R340)</f>
        <v>94</v>
      </c>
    </row>
    <row r="341" spans="1:21" ht="20.100000000000001" customHeight="1" x14ac:dyDescent="0.3">
      <c r="A341" s="11" t="s">
        <v>356</v>
      </c>
      <c r="B341" s="20" t="s">
        <v>10</v>
      </c>
      <c r="C341" s="21" t="s">
        <v>349</v>
      </c>
      <c r="D341" s="11" t="str">
        <f>IF(OR(B341="Bant Girls", B341="Juv Girls"), "Bant/Juv Girls",
 IF(OR(B341="Jr Girls", B341="Sr Girls"), "Jr/Sr Girls", B341))</f>
        <v>Sr Boys</v>
      </c>
      <c r="E341" s="60">
        <v>12328</v>
      </c>
      <c r="F341" s="45" t="s">
        <v>495</v>
      </c>
      <c r="G341" s="8">
        <f>IFERROR(VALUE(VLOOKUP(F341, PTS!$A$2:$B$63, 2, FALSE)), "")</f>
        <v>0</v>
      </c>
      <c r="H341" s="45" t="s">
        <v>495</v>
      </c>
      <c r="I341" s="8">
        <f>IFERROR(VALUE(VLOOKUP(H341, PTS!$A$2:$B$63, 2, FALSE)), "")</f>
        <v>0</v>
      </c>
      <c r="J341" s="9" t="s">
        <v>495</v>
      </c>
      <c r="K341" s="8">
        <f>IFERROR(VALUE(VLOOKUP(J341, PTS!$A$2:$B$63, 2, FALSE)), "")</f>
        <v>0</v>
      </c>
      <c r="L341" s="8"/>
      <c r="M341" s="8"/>
      <c r="N341" s="8"/>
      <c r="O341" s="8"/>
      <c r="P341" s="8"/>
      <c r="Q341" s="8"/>
      <c r="R341" s="9">
        <f>SUM(G341,I341,K341,M341,O341,Q341)</f>
        <v>0</v>
      </c>
      <c r="S341" s="9"/>
      <c r="T341" s="9" cm="1">
        <f t="array" ref="T341">SUM(LARGE(CHOOSE({1,2,3,4,5,6}, G341, I341, K341, M341, O341, Q341), _xlfn.SEQUENCE(MIN(5, COUNTA(G341, I341, K341, M341, O341, Q341)))))</f>
        <v>0</v>
      </c>
      <c r="U341" s="9">
        <f>1+COUNTIFS(B:B,B341,R:R,"&gt;"&amp;R341)</f>
        <v>94</v>
      </c>
    </row>
    <row r="342" spans="1:21" ht="20.100000000000001" customHeight="1" x14ac:dyDescent="0.3">
      <c r="A342" s="11" t="s">
        <v>218</v>
      </c>
      <c r="B342" s="20" t="s">
        <v>10</v>
      </c>
      <c r="C342" s="21" t="s">
        <v>455</v>
      </c>
      <c r="D342" s="11" t="str">
        <f>IF(OR(B342="Bant Girls", B342="Juv Girls"), "Bant/Juv Girls",
 IF(OR(B342="Jr Girls", B342="Sr Girls"), "Jr/Sr Girls", B342))</f>
        <v>Sr Boys</v>
      </c>
      <c r="E342" s="60">
        <v>12367</v>
      </c>
      <c r="F342" s="45" t="s">
        <v>495</v>
      </c>
      <c r="G342" s="8">
        <f>IFERROR(VALUE(VLOOKUP(F342, PTS!$A$2:$B$63, 2, FALSE)), "")</f>
        <v>0</v>
      </c>
      <c r="H342" s="45" t="s">
        <v>495</v>
      </c>
      <c r="I342" s="8">
        <f>IFERROR(VALUE(VLOOKUP(H342, PTS!$A$2:$B$63, 2, FALSE)), "")</f>
        <v>0</v>
      </c>
      <c r="J342" s="9" t="s">
        <v>495</v>
      </c>
      <c r="K342" s="8">
        <f>IFERROR(VALUE(VLOOKUP(J342, PTS!$A$2:$B$63, 2, FALSE)), "")</f>
        <v>0</v>
      </c>
      <c r="L342" s="20"/>
      <c r="M342" s="20"/>
      <c r="N342" s="20"/>
      <c r="O342" s="20"/>
      <c r="P342" s="20"/>
      <c r="Q342" s="20"/>
      <c r="R342" s="9">
        <f>SUM(G342,I342,K342,M342,O342,Q342)</f>
        <v>0</v>
      </c>
      <c r="S342" s="9"/>
      <c r="T342" s="9" cm="1">
        <f t="array" ref="T342">SUM(LARGE(CHOOSE({1,2,3,4,5,6}, G342, I342, K342, M342, O342, Q342), _xlfn.SEQUENCE(MIN(5, COUNTA(G342, I342, K342, M342, O342, Q342)))))</f>
        <v>0</v>
      </c>
      <c r="U342" s="9">
        <f>1+COUNTIFS(B:B,B342,R:R,"&gt;"&amp;R342)</f>
        <v>94</v>
      </c>
    </row>
    <row r="343" spans="1:21" ht="20.100000000000001" customHeight="1" x14ac:dyDescent="0.3">
      <c r="A343" s="20" t="s">
        <v>317</v>
      </c>
      <c r="B343" s="20" t="s">
        <v>10</v>
      </c>
      <c r="C343" s="12" t="s">
        <v>310</v>
      </c>
      <c r="D343" s="11" t="str">
        <f>IF(OR(B343="Bant Girls", B343="Juv Girls"), "Bant/Juv Girls",
 IF(OR(B343="Jr Girls", B343="Sr Girls"), "Jr/Sr Girls", B343))</f>
        <v>Sr Boys</v>
      </c>
      <c r="E343" s="60">
        <v>12323</v>
      </c>
      <c r="F343" s="9" t="s">
        <v>495</v>
      </c>
      <c r="G343" s="8">
        <f>IFERROR(VALUE(VLOOKUP(F343, PTS!$A$2:$B$63, 2, FALSE)), "")</f>
        <v>0</v>
      </c>
      <c r="H343" s="9">
        <v>62</v>
      </c>
      <c r="I343" s="8">
        <v>1</v>
      </c>
      <c r="J343" s="9" t="s">
        <v>495</v>
      </c>
      <c r="K343" s="8">
        <f>IFERROR(VALUE(VLOOKUP(J343, PTS!$A$2:$B$63, 2, FALSE)), "")</f>
        <v>0</v>
      </c>
      <c r="L343" s="8"/>
      <c r="M343" s="8"/>
      <c r="N343" s="8"/>
      <c r="O343" s="8"/>
      <c r="P343" s="9"/>
      <c r="Q343" s="8"/>
      <c r="R343" s="9">
        <f>SUM(G343,I343,K343,M343,O343,Q343)</f>
        <v>1</v>
      </c>
      <c r="S343" s="9"/>
      <c r="T343" s="9" cm="1">
        <f t="array" ref="T343">SUM(LARGE(CHOOSE({1,2,3,4,5,6}, G343, I343, K343, M343, O343, Q343), _xlfn.SEQUENCE(MIN(5, COUNTA(G343, I343, K343, M343, O343, Q343)))))</f>
        <v>1</v>
      </c>
      <c r="U343" s="9">
        <f>1+COUNTIFS(B:B,B343,R:R,"&gt;"&amp;R343)</f>
        <v>88</v>
      </c>
    </row>
    <row r="344" spans="1:21" ht="20.100000000000001" customHeight="1" x14ac:dyDescent="0.3">
      <c r="A344" s="11" t="s">
        <v>298</v>
      </c>
      <c r="B344" s="20" t="s">
        <v>10</v>
      </c>
      <c r="C344" s="12" t="s">
        <v>290</v>
      </c>
      <c r="D344" s="11" t="str">
        <f>IF(OR(B344="Bant Girls", B344="Juv Girls"), "Bant/Juv Girls",
 IF(OR(B344="Jr Girls", B344="Sr Girls"), "Jr/Sr Girls", B344))</f>
        <v>Sr Boys</v>
      </c>
      <c r="E344" s="60">
        <v>12315</v>
      </c>
      <c r="F344" s="45" t="s">
        <v>495</v>
      </c>
      <c r="G344" s="8">
        <f>IFERROR(VALUE(VLOOKUP(F344, PTS!$A$2:$B$63, 2, FALSE)), "")</f>
        <v>0</v>
      </c>
      <c r="H344" s="45" t="s">
        <v>495</v>
      </c>
      <c r="I344" s="8">
        <f>IFERROR(VALUE(VLOOKUP(H344, PTS!$A$2:$B$63, 2, FALSE)), "")</f>
        <v>0</v>
      </c>
      <c r="J344" s="9" t="s">
        <v>495</v>
      </c>
      <c r="K344" s="8">
        <f>IFERROR(VALUE(VLOOKUP(J344, PTS!$A$2:$B$63, 2, FALSE)), "")</f>
        <v>0</v>
      </c>
      <c r="L344" s="8"/>
      <c r="M344" s="8"/>
      <c r="N344" s="8"/>
      <c r="O344" s="8"/>
      <c r="P344" s="8"/>
      <c r="Q344" s="8"/>
      <c r="R344" s="9">
        <f>SUM(G344,I344,K344,M344,O344,Q344)</f>
        <v>0</v>
      </c>
      <c r="S344" s="9"/>
      <c r="T344" s="9" cm="1">
        <f t="array" ref="T344">SUM(LARGE(CHOOSE({1,2,3,4,5,6}, G344, I344, K344, M344, O344, Q344), _xlfn.SEQUENCE(MIN(5, COUNTA(G344, I344, K344, M344, O344, Q344)))))</f>
        <v>0</v>
      </c>
      <c r="U344" s="9">
        <f>1+COUNTIFS(B:B,B344,R:R,"&gt;"&amp;R344)</f>
        <v>94</v>
      </c>
    </row>
    <row r="345" spans="1:21" ht="20.100000000000001" customHeight="1" x14ac:dyDescent="0.3">
      <c r="A345" s="20" t="s">
        <v>131</v>
      </c>
      <c r="B345" s="20" t="s">
        <v>10</v>
      </c>
      <c r="C345" s="12" t="s">
        <v>118</v>
      </c>
      <c r="D345" s="11" t="str">
        <f>IF(OR(B345="Bant Girls", B345="Juv Girls"), "Bant/Juv Girls",
 IF(OR(B345="Jr Girls", B345="Sr Girls"), "Jr/Sr Girls", B345))</f>
        <v>Sr Boys</v>
      </c>
      <c r="E345" s="60">
        <v>12392</v>
      </c>
      <c r="F345" s="45" t="s">
        <v>495</v>
      </c>
      <c r="G345" s="8">
        <f>IFERROR(VALUE(VLOOKUP(F345, PTS!$A$2:$B$63, 2, FALSE)), "")</f>
        <v>0</v>
      </c>
      <c r="H345" s="9">
        <v>45</v>
      </c>
      <c r="I345" s="8">
        <f>IFERROR(VALUE(VLOOKUP(H345, PTS!$A$2:$B$63, 2, FALSE)), "")</f>
        <v>15</v>
      </c>
      <c r="J345" s="9" t="s">
        <v>495</v>
      </c>
      <c r="K345" s="8">
        <f>IFERROR(VALUE(VLOOKUP(J345, PTS!$A$2:$B$63, 2, FALSE)), "")</f>
        <v>0</v>
      </c>
      <c r="L345" s="9"/>
      <c r="M345" s="8"/>
      <c r="N345" s="9"/>
      <c r="O345" s="8"/>
      <c r="P345" s="8"/>
      <c r="Q345" s="8"/>
      <c r="R345" s="9">
        <f>SUM(G345,I345,K345,M345,O345,Q345)</f>
        <v>15</v>
      </c>
      <c r="S345" s="9"/>
      <c r="T345" s="9" cm="1">
        <f t="array" ref="T345">SUM(LARGE(CHOOSE({1,2,3,4,5,6}, G345, I345, K345, M345, O345, Q345), _xlfn.SEQUENCE(MIN(5, COUNTA(G345, I345, K345, M345, O345, Q345)))))</f>
        <v>15</v>
      </c>
      <c r="U345" s="9">
        <f>1+COUNTIFS(B:B,B345,R:R,"&gt;"&amp;R345)</f>
        <v>71</v>
      </c>
    </row>
    <row r="346" spans="1:21" ht="20.100000000000001" customHeight="1" x14ac:dyDescent="0.3">
      <c r="A346" s="11" t="s">
        <v>406</v>
      </c>
      <c r="B346" s="20" t="s">
        <v>10</v>
      </c>
      <c r="C346" s="21" t="s">
        <v>385</v>
      </c>
      <c r="D346" s="11" t="str">
        <f>IF(OR(B346="Bant Girls", B346="Juv Girls"), "Bant/Juv Girls",
 IF(OR(B346="Jr Girls", B346="Sr Girls"), "Jr/Sr Girls", B346))</f>
        <v>Sr Boys</v>
      </c>
      <c r="E346" s="60">
        <v>12343</v>
      </c>
      <c r="F346" s="45" t="s">
        <v>495</v>
      </c>
      <c r="G346" s="8">
        <f>IFERROR(VALUE(VLOOKUP(F346, PTS!$A$2:$B$63, 2, FALSE)), "")</f>
        <v>0</v>
      </c>
      <c r="H346" s="45">
        <v>15</v>
      </c>
      <c r="I346" s="8">
        <f>IFERROR(VALUE(VLOOKUP(H346, PTS!$A$2:$B$63, 2, FALSE)), "")</f>
        <v>45</v>
      </c>
      <c r="J346" s="9" t="s">
        <v>495</v>
      </c>
      <c r="K346" s="8">
        <f>IFERROR(VALUE(VLOOKUP(J346, PTS!$A$2:$B$63, 2, FALSE)), "")</f>
        <v>0</v>
      </c>
      <c r="L346" s="20"/>
      <c r="M346" s="20"/>
      <c r="N346" s="20"/>
      <c r="O346" s="20"/>
      <c r="P346" s="20"/>
      <c r="Q346" s="20"/>
      <c r="R346" s="9">
        <f>SUM(G346,I346,K346,M346,O346,Q346)</f>
        <v>45</v>
      </c>
      <c r="S346" s="9"/>
      <c r="T346" s="9" cm="1">
        <f t="array" ref="T346">SUM(LARGE(CHOOSE({1,2,3,4,5,6}, G346, I346, K346, M346, O346, Q346), _xlfn.SEQUENCE(MIN(5, COUNTA(G346, I346, K346, M346, O346, Q346)))))</f>
        <v>45</v>
      </c>
      <c r="U346" s="9">
        <f>1+COUNTIFS(B:B,B346,R:R,"&gt;"&amp;R346)</f>
        <v>51</v>
      </c>
    </row>
    <row r="347" spans="1:21" ht="20.100000000000001" customHeight="1" x14ac:dyDescent="0.3">
      <c r="A347" s="20" t="s">
        <v>104</v>
      </c>
      <c r="B347" s="20" t="s">
        <v>10</v>
      </c>
      <c r="C347" s="21" t="s">
        <v>71</v>
      </c>
      <c r="D347" s="11" t="str">
        <f>IF(OR(B347="Bant Girls", B347="Juv Girls"), "Bant/Juv Girls",
 IF(OR(B347="Jr Girls", B347="Sr Girls"), "Jr/Sr Girls", B347))</f>
        <v>Sr Boys</v>
      </c>
      <c r="E347" s="60">
        <v>12001</v>
      </c>
      <c r="F347" s="45" t="s">
        <v>495</v>
      </c>
      <c r="G347" s="8">
        <f>IFERROR(VALUE(VLOOKUP(F347, PTS!$A$2:$B$63, 2, FALSE)), "")</f>
        <v>0</v>
      </c>
      <c r="H347" s="45" t="s">
        <v>495</v>
      </c>
      <c r="I347" s="8">
        <f>IFERROR(VALUE(VLOOKUP(H347, PTS!$A$2:$B$63, 2, FALSE)), "")</f>
        <v>0</v>
      </c>
      <c r="J347" s="9" t="s">
        <v>495</v>
      </c>
      <c r="K347" s="8">
        <f>IFERROR(VALUE(VLOOKUP(J347, PTS!$A$2:$B$63, 2, FALSE)), "")</f>
        <v>0</v>
      </c>
      <c r="L347" s="9"/>
      <c r="M347" s="8"/>
      <c r="N347" s="9"/>
      <c r="O347" s="8"/>
      <c r="P347" s="9"/>
      <c r="Q347" s="8"/>
      <c r="R347" s="9">
        <f>SUM(G347,I347,K347,M347,O347,Q347)</f>
        <v>0</v>
      </c>
      <c r="S347" s="9"/>
      <c r="T347" s="9" cm="1">
        <f t="array" ref="T347">SUM(LARGE(CHOOSE({1,2,3,4,5,6}, G347, I347, K347, M347, O347, Q347), _xlfn.SEQUENCE(MIN(5, COUNTA(G347, I347, K347, M347, O347, Q347)))))</f>
        <v>0</v>
      </c>
      <c r="U347" s="9">
        <f>1+COUNTIFS(B:B,B347,R:R,"&gt;"&amp;R347)</f>
        <v>94</v>
      </c>
    </row>
    <row r="348" spans="1:21" ht="20.100000000000001" customHeight="1" x14ac:dyDescent="0.3">
      <c r="A348" s="11" t="s">
        <v>279</v>
      </c>
      <c r="B348" s="20" t="s">
        <v>10</v>
      </c>
      <c r="C348" s="12" t="s">
        <v>272</v>
      </c>
      <c r="D348" s="11" t="str">
        <f>IF(OR(B348="Bant Girls", B348="Juv Girls"), "Bant/Juv Girls",
 IF(OR(B348="Jr Girls", B348="Sr Girls"), "Jr/Sr Girls", B348))</f>
        <v>Sr Boys</v>
      </c>
      <c r="E348" s="60">
        <v>12287</v>
      </c>
      <c r="F348" s="45" t="s">
        <v>495</v>
      </c>
      <c r="G348" s="8">
        <f>IFERROR(VALUE(VLOOKUP(F348, PTS!$A$2:$B$63, 2, FALSE)), "")</f>
        <v>0</v>
      </c>
      <c r="H348" s="45" t="s">
        <v>495</v>
      </c>
      <c r="I348" s="8">
        <f>IFERROR(VALUE(VLOOKUP(H348, PTS!$A$2:$B$63, 2, FALSE)), "")</f>
        <v>0</v>
      </c>
      <c r="J348" s="9" t="s">
        <v>495</v>
      </c>
      <c r="K348" s="8">
        <f>IFERROR(VALUE(VLOOKUP(J348, PTS!$A$2:$B$63, 2, FALSE)), "")</f>
        <v>0</v>
      </c>
      <c r="L348" s="8"/>
      <c r="M348" s="8"/>
      <c r="N348" s="8"/>
      <c r="O348" s="8"/>
      <c r="P348" s="8"/>
      <c r="Q348" s="8"/>
      <c r="R348" s="9">
        <f>SUM(G348,I348,K348,M348,O348,Q348)</f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>1+COUNTIFS(B:B,B348,R:R,"&gt;"&amp;R348)</f>
        <v>94</v>
      </c>
    </row>
    <row r="349" spans="1:21" ht="20.100000000000001" customHeight="1" x14ac:dyDescent="0.3">
      <c r="A349" s="11" t="s">
        <v>445</v>
      </c>
      <c r="B349" s="20" t="s">
        <v>10</v>
      </c>
      <c r="C349" s="12" t="s">
        <v>237</v>
      </c>
      <c r="D349" s="11" t="str">
        <f>IF(OR(B349="Bant Girls", B349="Juv Girls"), "Bant/Juv Girls",
 IF(OR(B349="Jr Girls", B349="Sr Girls"), "Jr/Sr Girls", B349))</f>
        <v>Sr Boys</v>
      </c>
      <c r="E349" s="60">
        <v>12356</v>
      </c>
      <c r="F349" s="45" t="s">
        <v>495</v>
      </c>
      <c r="G349" s="8">
        <f>IFERROR(VALUE(VLOOKUP(F349, PTS!$A$2:$B$63, 2, FALSE)), "")</f>
        <v>0</v>
      </c>
      <c r="H349" s="45" t="s">
        <v>495</v>
      </c>
      <c r="I349" s="8">
        <f>IFERROR(VALUE(VLOOKUP(H349, PTS!$A$2:$B$63, 2, FALSE)), "")</f>
        <v>0</v>
      </c>
      <c r="J349" s="9" t="s">
        <v>495</v>
      </c>
      <c r="K349" s="8">
        <f>IFERROR(VALUE(VLOOKUP(J349, PTS!$A$2:$B$63, 2, FALSE)), "")</f>
        <v>0</v>
      </c>
      <c r="L349" s="9"/>
      <c r="M349" s="8"/>
      <c r="N349" s="8"/>
      <c r="O349" s="8"/>
      <c r="P349" s="8"/>
      <c r="Q349" s="8"/>
      <c r="R349" s="9">
        <f>SUM(G349,I349,K349,M349,O349,Q349)</f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>1+COUNTIFS(B:B,B349,R:R,"&gt;"&amp;R349)</f>
        <v>94</v>
      </c>
    </row>
    <row r="350" spans="1:21" ht="20.100000000000001" customHeight="1" x14ac:dyDescent="0.3">
      <c r="A350" s="20" t="s">
        <v>129</v>
      </c>
      <c r="B350" s="20" t="s">
        <v>10</v>
      </c>
      <c r="C350" s="12" t="s">
        <v>118</v>
      </c>
      <c r="D350" s="11" t="str">
        <f>IF(OR(B350="Bant Girls", B350="Juv Girls"), "Bant/Juv Girls",
 IF(OR(B350="Jr Girls", B350="Sr Girls"), "Jr/Sr Girls", B350))</f>
        <v>Sr Boys</v>
      </c>
      <c r="E350" s="60">
        <v>12390</v>
      </c>
      <c r="F350" s="45" t="s">
        <v>495</v>
      </c>
      <c r="G350" s="8">
        <f>IFERROR(VALUE(VLOOKUP(F350, PTS!$A$2:$B$63, 2, FALSE)), "")</f>
        <v>0</v>
      </c>
      <c r="H350" s="15">
        <v>50</v>
      </c>
      <c r="I350" s="8">
        <f>IFERROR(VALUE(VLOOKUP(H350, PTS!$A$2:$B$63, 2, FALSE)), "")</f>
        <v>10</v>
      </c>
      <c r="J350" s="9" t="s">
        <v>495</v>
      </c>
      <c r="K350" s="8">
        <f>IFERROR(VALUE(VLOOKUP(J350, PTS!$A$2:$B$63, 2, FALSE)), "")</f>
        <v>0</v>
      </c>
      <c r="L350" s="14"/>
      <c r="M350" s="8"/>
      <c r="N350" s="14"/>
      <c r="O350" s="8"/>
      <c r="P350" s="14"/>
      <c r="Q350" s="8"/>
      <c r="R350" s="9">
        <f>SUM(G350,I350,K350,M350,O350,Q350)</f>
        <v>10</v>
      </c>
      <c r="S350" s="9"/>
      <c r="T350" s="9" cm="1">
        <f t="array" ref="T350">SUM(LARGE(CHOOSE({1,2,3,4,5,6}, G350, I350, K350, M350, O350, Q350), _xlfn.SEQUENCE(MIN(5, COUNTA(G350, I350, K350, M350, O350, Q350)))))</f>
        <v>10</v>
      </c>
      <c r="U350" s="9">
        <f>1+COUNTIFS(B:B,B350,R:R,"&gt;"&amp;R350)</f>
        <v>78</v>
      </c>
    </row>
    <row r="351" spans="1:21" ht="20.100000000000001" customHeight="1" x14ac:dyDescent="0.3">
      <c r="A351" s="11" t="s">
        <v>247</v>
      </c>
      <c r="B351" s="20" t="s">
        <v>10</v>
      </c>
      <c r="C351" s="12" t="s">
        <v>237</v>
      </c>
      <c r="D351" s="11" t="str">
        <f>IF(OR(B351="Bant Girls", B351="Juv Girls"), "Bant/Juv Girls",
 IF(OR(B351="Jr Girls", B351="Sr Girls"), "Jr/Sr Girls", B351))</f>
        <v>Sr Boys</v>
      </c>
      <c r="E351" s="60">
        <v>12355</v>
      </c>
      <c r="F351" s="45" t="s">
        <v>495</v>
      </c>
      <c r="G351" s="8">
        <f>IFERROR(VALUE(VLOOKUP(F351, PTS!$A$2:$B$63, 2, FALSE)), "")</f>
        <v>0</v>
      </c>
      <c r="H351" s="45" t="s">
        <v>495</v>
      </c>
      <c r="I351" s="8">
        <f>IFERROR(VALUE(VLOOKUP(H351, PTS!$A$2:$B$63, 2, FALSE)), "")</f>
        <v>0</v>
      </c>
      <c r="J351" s="9" t="s">
        <v>495</v>
      </c>
      <c r="K351" s="8">
        <f>IFERROR(VALUE(VLOOKUP(J351, PTS!$A$2:$B$63, 2, FALSE)), "")</f>
        <v>0</v>
      </c>
      <c r="L351" s="8"/>
      <c r="M351" s="8"/>
      <c r="N351" s="8"/>
      <c r="O351" s="8"/>
      <c r="P351" s="8"/>
      <c r="Q351" s="8"/>
      <c r="R351" s="9">
        <f>SUM(G351,I351,K351,M351,O351,Q351)</f>
        <v>0</v>
      </c>
      <c r="S351" s="9"/>
      <c r="T351" s="9" cm="1">
        <f t="array" ref="T351">SUM(LARGE(CHOOSE({1,2,3,4,5,6}, G351, I351, K351, M351, O351, Q351), _xlfn.SEQUENCE(MIN(5, COUNTA(G351, I351, K351, M351, O351, Q351)))))</f>
        <v>0</v>
      </c>
      <c r="U351" s="9">
        <f>1+COUNTIFS(B:B,B351,R:R,"&gt;"&amp;R351)</f>
        <v>94</v>
      </c>
    </row>
    <row r="352" spans="1:21" ht="20.100000000000001" customHeight="1" x14ac:dyDescent="0.3">
      <c r="A352" s="20" t="s">
        <v>265</v>
      </c>
      <c r="B352" s="20" t="s">
        <v>10</v>
      </c>
      <c r="C352" s="12" t="s">
        <v>248</v>
      </c>
      <c r="D352" s="11" t="str">
        <f>IF(OR(B352="Bant Girls", B352="Juv Girls"), "Bant/Juv Girls",
 IF(OR(B352="Jr Girls", B352="Sr Girls"), "Jr/Sr Girls", B352))</f>
        <v>Sr Boys</v>
      </c>
      <c r="E352" s="60">
        <v>12266</v>
      </c>
      <c r="F352" s="9">
        <v>58</v>
      </c>
      <c r="G352" s="8">
        <f>IFERROR(VALUE(VLOOKUP(F352, PTS!$A$2:$B$63, 2, FALSE)), "")</f>
        <v>2</v>
      </c>
      <c r="H352" s="9">
        <v>79</v>
      </c>
      <c r="I352" s="8">
        <v>1</v>
      </c>
      <c r="J352" s="9" t="s">
        <v>495</v>
      </c>
      <c r="K352" s="8">
        <f>IFERROR(VALUE(VLOOKUP(J352, PTS!$A$2:$B$63, 2, FALSE)), "")</f>
        <v>0</v>
      </c>
      <c r="L352" s="9"/>
      <c r="M352" s="8"/>
      <c r="N352" s="9"/>
      <c r="O352" s="8"/>
      <c r="P352" s="9"/>
      <c r="Q352" s="8"/>
      <c r="R352" s="9">
        <f>SUM(G352,I352,K352,M352,O352,Q352)</f>
        <v>3</v>
      </c>
      <c r="S352" s="9"/>
      <c r="T352" s="9" cm="1">
        <f t="array" ref="T352">SUM(LARGE(CHOOSE({1,2,3,4,5,6}, G352, I352, K352, M352, O352, Q352), _xlfn.SEQUENCE(MIN(5, COUNTA(G352, I352, K352, M352, O352, Q352)))))</f>
        <v>3</v>
      </c>
      <c r="U352" s="9">
        <f>1+COUNTIFS(B:B,B352,R:R,"&gt;"&amp;R352)</f>
        <v>83</v>
      </c>
    </row>
    <row r="353" spans="1:21" ht="20.100000000000001" customHeight="1" x14ac:dyDescent="0.3">
      <c r="A353" s="20" t="s">
        <v>252</v>
      </c>
      <c r="B353" s="20" t="s">
        <v>10</v>
      </c>
      <c r="C353" s="12" t="s">
        <v>248</v>
      </c>
      <c r="D353" s="11" t="str">
        <f>IF(OR(B353="Bant Girls", B353="Juv Girls"), "Bant/Juv Girls",
 IF(OR(B353="Jr Girls", B353="Sr Girls"), "Jr/Sr Girls", B353))</f>
        <v>Sr Boys</v>
      </c>
      <c r="E353" s="60">
        <v>12011</v>
      </c>
      <c r="F353" s="9">
        <v>49</v>
      </c>
      <c r="G353" s="8">
        <f>IFERROR(VALUE(VLOOKUP(F353, PTS!$A$2:$B$63, 2, FALSE)), "")</f>
        <v>11</v>
      </c>
      <c r="H353" s="9">
        <v>59</v>
      </c>
      <c r="I353" s="8">
        <f>IFERROR(VALUE(VLOOKUP(H353, PTS!$A$2:$B$63, 2, FALSE)), "")</f>
        <v>1</v>
      </c>
      <c r="J353" s="9" t="s">
        <v>495</v>
      </c>
      <c r="K353" s="8">
        <f>IFERROR(VALUE(VLOOKUP(J353, PTS!$A$2:$B$63, 2, FALSE)), "")</f>
        <v>0</v>
      </c>
      <c r="L353" s="9"/>
      <c r="M353" s="8"/>
      <c r="N353" s="9"/>
      <c r="O353" s="8"/>
      <c r="P353" s="9"/>
      <c r="Q353" s="8"/>
      <c r="R353" s="9">
        <f>SUM(G353,I353,K353,M353,O353,Q353)</f>
        <v>12</v>
      </c>
      <c r="S353" s="9"/>
      <c r="T353" s="9" cm="1">
        <f t="array" ref="T353">SUM(LARGE(CHOOSE({1,2,3,4,5,6}, G353, I353, K353, M353, O353, Q353), _xlfn.SEQUENCE(MIN(5, COUNTA(G353, I353, K353, M353, O353, Q353)))))</f>
        <v>12</v>
      </c>
      <c r="U353" s="9">
        <f>1+COUNTIFS(B:B,B353,R:R,"&gt;"&amp;R353)</f>
        <v>74</v>
      </c>
    </row>
    <row r="354" spans="1:21" ht="20.100000000000001" customHeight="1" x14ac:dyDescent="0.3">
      <c r="A354" s="20" t="s">
        <v>136</v>
      </c>
      <c r="B354" s="20" t="s">
        <v>10</v>
      </c>
      <c r="C354" s="12" t="s">
        <v>118</v>
      </c>
      <c r="D354" s="11" t="str">
        <f>IF(OR(B354="Bant Girls", B354="Juv Girls"), "Bant/Juv Girls",
 IF(OR(B354="Jr Girls", B354="Sr Girls"), "Jr/Sr Girls", B354))</f>
        <v>Sr Boys</v>
      </c>
      <c r="E354" s="60">
        <v>12397</v>
      </c>
      <c r="F354" s="45" t="s">
        <v>495</v>
      </c>
      <c r="G354" s="8">
        <f>IFERROR(VALUE(VLOOKUP(F354, PTS!$A$2:$B$63, 2, FALSE)), "")</f>
        <v>0</v>
      </c>
      <c r="H354" s="45" t="s">
        <v>495</v>
      </c>
      <c r="I354" s="8">
        <f>IFERROR(VALUE(VLOOKUP(H354, PTS!$A$2:$B$63, 2, FALSE)), "")</f>
        <v>0</v>
      </c>
      <c r="J354" s="9" t="s">
        <v>495</v>
      </c>
      <c r="K354" s="8">
        <f>IFERROR(VALUE(VLOOKUP(J354, PTS!$A$2:$B$63, 2, FALSE)), "")</f>
        <v>0</v>
      </c>
      <c r="L354" s="8"/>
      <c r="M354" s="8"/>
      <c r="N354" s="8"/>
      <c r="O354" s="8"/>
      <c r="P354" s="8"/>
      <c r="Q354" s="8"/>
      <c r="R354" s="9">
        <f>SUM(G354,I354,K354,M354,O354,Q354)</f>
        <v>0</v>
      </c>
      <c r="S354" s="9"/>
      <c r="T354" s="9" cm="1">
        <f t="array" ref="T354">SUM(LARGE(CHOOSE({1,2,3,4,5,6}, G354, I354, K354, M354, O354, Q354), _xlfn.SEQUENCE(MIN(5, COUNTA(G354, I354, K354, M354, O354, Q354)))))</f>
        <v>0</v>
      </c>
      <c r="U354" s="9">
        <f>1+COUNTIFS(B:B,B354,R:R,"&gt;"&amp;R354)</f>
        <v>94</v>
      </c>
    </row>
    <row r="355" spans="1:21" ht="20.100000000000001" customHeight="1" x14ac:dyDescent="0.3">
      <c r="A355" s="11" t="s">
        <v>300</v>
      </c>
      <c r="B355" s="20" t="s">
        <v>10</v>
      </c>
      <c r="C355" s="12" t="s">
        <v>290</v>
      </c>
      <c r="D355" s="11" t="str">
        <f>IF(OR(B355="Bant Girls", B355="Juv Girls"), "Bant/Juv Girls",
 IF(OR(B355="Jr Girls", B355="Sr Girls"), "Jr/Sr Girls", B355))</f>
        <v>Sr Boys</v>
      </c>
      <c r="E355" s="60">
        <v>12317</v>
      </c>
      <c r="F355" s="45" t="s">
        <v>495</v>
      </c>
      <c r="G355" s="8">
        <f>IFERROR(VALUE(VLOOKUP(F355, PTS!$A$2:$B$63, 2, FALSE)), "")</f>
        <v>0</v>
      </c>
      <c r="H355" s="45" t="s">
        <v>495</v>
      </c>
      <c r="I355" s="8">
        <f>IFERROR(VALUE(VLOOKUP(H355, PTS!$A$2:$B$63, 2, FALSE)), "")</f>
        <v>0</v>
      </c>
      <c r="J355" s="9" t="s">
        <v>495</v>
      </c>
      <c r="K355" s="8">
        <f>IFERROR(VALUE(VLOOKUP(J355, PTS!$A$2:$B$63, 2, FALSE)), "")</f>
        <v>0</v>
      </c>
      <c r="L355" s="9"/>
      <c r="M355" s="8"/>
      <c r="N355" s="9"/>
      <c r="O355" s="8"/>
      <c r="P355" s="9"/>
      <c r="Q355" s="8"/>
      <c r="R355" s="9">
        <f>SUM(G355,I355,K355,M355,O355,Q355)</f>
        <v>0</v>
      </c>
      <c r="S355" s="9"/>
      <c r="T355" s="9" cm="1">
        <f t="array" ref="T355">SUM(LARGE(CHOOSE({1,2,3,4,5,6}, G355, I355, K355, M355, O355, Q355), _xlfn.SEQUENCE(MIN(5, COUNTA(G355, I355, K355, M355, O355, Q355)))))</f>
        <v>0</v>
      </c>
      <c r="U355" s="9">
        <f>1+COUNTIFS(B:B,B355,R:R,"&gt;"&amp;R355)</f>
        <v>94</v>
      </c>
    </row>
    <row r="356" spans="1:21" ht="20.100000000000001" customHeight="1" x14ac:dyDescent="0.3">
      <c r="A356" s="11" t="s">
        <v>409</v>
      </c>
      <c r="B356" s="20" t="s">
        <v>10</v>
      </c>
      <c r="C356" s="21" t="s">
        <v>385</v>
      </c>
      <c r="D356" s="11" t="str">
        <f>IF(OR(B356="Bant Girls", B356="Juv Girls"), "Bant/Juv Girls",
 IF(OR(B356="Jr Girls", B356="Sr Girls"), "Jr/Sr Girls", B356))</f>
        <v>Sr Boys</v>
      </c>
      <c r="E356" s="60">
        <v>12346</v>
      </c>
      <c r="F356" s="45">
        <v>22</v>
      </c>
      <c r="G356" s="8">
        <f>IFERROR(VALUE(VLOOKUP(F356, PTS!$A$2:$B$63, 2, FALSE)), "")</f>
        <v>38</v>
      </c>
      <c r="H356" s="45">
        <v>41</v>
      </c>
      <c r="I356" s="8">
        <f>IFERROR(VALUE(VLOOKUP(H356, PTS!$A$2:$B$63, 2, FALSE)), "")</f>
        <v>19</v>
      </c>
      <c r="J356" s="9" t="s">
        <v>495</v>
      </c>
      <c r="K356" s="8">
        <f>IFERROR(VALUE(VLOOKUP(J356, PTS!$A$2:$B$63, 2, FALSE)), "")</f>
        <v>0</v>
      </c>
      <c r="L356" s="20"/>
      <c r="M356" s="20"/>
      <c r="N356" s="20"/>
      <c r="O356" s="20"/>
      <c r="P356" s="20"/>
      <c r="Q356" s="20"/>
      <c r="R356" s="9">
        <f>SUM(G356,I356,K356,M356,O356,Q356)</f>
        <v>57</v>
      </c>
      <c r="S356" s="9"/>
      <c r="T356" s="9" cm="1">
        <f t="array" ref="T356">SUM(LARGE(CHOOSE({1,2,3,4,5,6}, G356, I356, K356, M356, O356, Q356), _xlfn.SEQUENCE(MIN(5, COUNTA(G356, I356, K356, M356, O356, Q356)))))</f>
        <v>57</v>
      </c>
      <c r="U356" s="9">
        <f>1+COUNTIFS(B:B,B356,R:R,"&gt;"&amp;R356)</f>
        <v>39</v>
      </c>
    </row>
    <row r="357" spans="1:21" ht="20.100000000000001" customHeight="1" x14ac:dyDescent="0.3">
      <c r="A357" s="20" t="s">
        <v>398</v>
      </c>
      <c r="B357" s="20" t="s">
        <v>10</v>
      </c>
      <c r="C357" s="21" t="s">
        <v>385</v>
      </c>
      <c r="D357" s="11" t="str">
        <f>IF(OR(B357="Bant Girls", B357="Juv Girls"), "Bant/Juv Girls",
 IF(OR(B357="Jr Girls", B357="Sr Girls"), "Jr/Sr Girls", B357))</f>
        <v>Sr Boys</v>
      </c>
      <c r="E357" s="60">
        <v>12335</v>
      </c>
      <c r="F357" s="45" t="s">
        <v>495</v>
      </c>
      <c r="G357" s="8">
        <f>IFERROR(VALUE(VLOOKUP(F357, PTS!$A$2:$B$63, 2, FALSE)), "")</f>
        <v>0</v>
      </c>
      <c r="H357" s="45">
        <v>29</v>
      </c>
      <c r="I357" s="8">
        <f>IFERROR(VALUE(VLOOKUP(H357, PTS!$A$2:$B$63, 2, FALSE)), "")</f>
        <v>31</v>
      </c>
      <c r="J357" s="9" t="s">
        <v>495</v>
      </c>
      <c r="K357" s="8">
        <f>IFERROR(VALUE(VLOOKUP(J357, PTS!$A$2:$B$63, 2, FALSE)), "")</f>
        <v>0</v>
      </c>
      <c r="L357" s="20"/>
      <c r="M357" s="20"/>
      <c r="N357" s="20"/>
      <c r="O357" s="20"/>
      <c r="P357" s="20"/>
      <c r="Q357" s="20"/>
      <c r="R357" s="9">
        <f>SUM(G357,I357,K357,M357,O357,Q357)</f>
        <v>31</v>
      </c>
      <c r="S357" s="9"/>
      <c r="T357" s="9" cm="1">
        <f t="array" ref="T357">SUM(LARGE(CHOOSE({1,2,3,4,5,6}, G357, I357, K357, M357, O357, Q357), _xlfn.SEQUENCE(MIN(5, COUNTA(G357, I357, K357, M357, O357, Q357)))))</f>
        <v>31</v>
      </c>
      <c r="U357" s="9">
        <f>1+COUNTIFS(B:B,B357,R:R,"&gt;"&amp;R357)</f>
        <v>61</v>
      </c>
    </row>
    <row r="358" spans="1:21" ht="20.100000000000001" customHeight="1" x14ac:dyDescent="0.3">
      <c r="A358" s="20" t="s">
        <v>266</v>
      </c>
      <c r="B358" s="20" t="s">
        <v>10</v>
      </c>
      <c r="C358" s="12" t="s">
        <v>248</v>
      </c>
      <c r="D358" s="11" t="str">
        <f>IF(OR(B358="Bant Girls", B358="Juv Girls"), "Bant/Juv Girls",
 IF(OR(B358="Jr Girls", B358="Sr Girls"), "Jr/Sr Girls", B358))</f>
        <v>Sr Boys</v>
      </c>
      <c r="E358" s="60">
        <v>12280</v>
      </c>
      <c r="F358" s="45" t="s">
        <v>495</v>
      </c>
      <c r="G358" s="8">
        <f>IFERROR(VALUE(VLOOKUP(F358, PTS!$A$2:$B$63, 2, FALSE)), "")</f>
        <v>0</v>
      </c>
      <c r="H358" s="45" t="s">
        <v>495</v>
      </c>
      <c r="I358" s="8">
        <f>IFERROR(VALUE(VLOOKUP(H358, PTS!$A$2:$B$63, 2, FALSE)), "")</f>
        <v>0</v>
      </c>
      <c r="J358" s="9" t="s">
        <v>495</v>
      </c>
      <c r="K358" s="8">
        <f>IFERROR(VALUE(VLOOKUP(J358, PTS!$A$2:$B$63, 2, FALSE)), "")</f>
        <v>0</v>
      </c>
      <c r="L358" s="9"/>
      <c r="M358" s="8"/>
      <c r="N358" s="9"/>
      <c r="O358" s="8"/>
      <c r="P358" s="9"/>
      <c r="Q358" s="8"/>
      <c r="R358" s="9">
        <f>SUM(G358,I358,K358,M358,O358,Q358)</f>
        <v>0</v>
      </c>
      <c r="S358" s="9"/>
      <c r="T358" s="9" cm="1">
        <f t="array" ref="T358">SUM(LARGE(CHOOSE({1,2,3,4,5,6}, G358, I358, K358, M358, O358, Q358), _xlfn.SEQUENCE(MIN(5, COUNTA(G358, I358, K358, M358, O358, Q358)))))</f>
        <v>0</v>
      </c>
      <c r="U358" s="9">
        <f>1+COUNTIFS(B:B,B358,R:R,"&gt;"&amp;R358)</f>
        <v>94</v>
      </c>
    </row>
    <row r="359" spans="1:21" ht="20.100000000000001" customHeight="1" x14ac:dyDescent="0.3">
      <c r="A359" s="11" t="s">
        <v>410</v>
      </c>
      <c r="B359" s="20" t="s">
        <v>10</v>
      </c>
      <c r="C359" s="21" t="s">
        <v>385</v>
      </c>
      <c r="D359" s="11" t="str">
        <f>IF(OR(B359="Bant Girls", B359="Juv Girls"), "Bant/Juv Girls",
 IF(OR(B359="Jr Girls", B359="Sr Girls"), "Jr/Sr Girls", B359))</f>
        <v>Sr Boys</v>
      </c>
      <c r="E359" s="60">
        <v>12347</v>
      </c>
      <c r="F359" s="45" t="s">
        <v>495</v>
      </c>
      <c r="G359" s="8">
        <f>IFERROR(VALUE(VLOOKUP(F359, PTS!$A$2:$B$63, 2, FALSE)), "")</f>
        <v>0</v>
      </c>
      <c r="H359" s="45">
        <v>39</v>
      </c>
      <c r="I359" s="8">
        <f>IFERROR(VALUE(VLOOKUP(H359, PTS!$A$2:$B$63, 2, FALSE)), "")</f>
        <v>21</v>
      </c>
      <c r="J359" s="9" t="s">
        <v>495</v>
      </c>
      <c r="K359" s="8">
        <f>IFERROR(VALUE(VLOOKUP(J359, PTS!$A$2:$B$63, 2, FALSE)), "")</f>
        <v>0</v>
      </c>
      <c r="L359" s="20"/>
      <c r="M359" s="20"/>
      <c r="N359" s="20"/>
      <c r="O359" s="20"/>
      <c r="P359" s="20"/>
      <c r="Q359" s="20"/>
      <c r="R359" s="9">
        <f>SUM(G359,I359,K359,M359,O359,Q359)</f>
        <v>21</v>
      </c>
      <c r="S359" s="9"/>
      <c r="T359" s="9" cm="1">
        <f t="array" ref="T359">SUM(LARGE(CHOOSE({1,2,3,4,5,6}, G359, I359, K359, M359, O359, Q359), _xlfn.SEQUENCE(MIN(5, COUNTA(G359, I359, K359, M359, O359, Q359)))))</f>
        <v>21</v>
      </c>
      <c r="U359" s="9">
        <f>1+COUNTIFS(B:B,B359,R:R,"&gt;"&amp;R359)</f>
        <v>68</v>
      </c>
    </row>
    <row r="360" spans="1:21" ht="20.100000000000001" customHeight="1" x14ac:dyDescent="0.3">
      <c r="A360" s="20" t="s">
        <v>245</v>
      </c>
      <c r="B360" s="20" t="s">
        <v>10</v>
      </c>
      <c r="C360" s="12" t="s">
        <v>237</v>
      </c>
      <c r="D360" s="11" t="str">
        <f>IF(OR(B360="Bant Girls", B360="Juv Girls"), "Bant/Juv Girls",
 IF(OR(B360="Jr Girls", B360="Sr Girls"), "Jr/Sr Girls", B360))</f>
        <v>Sr Boys</v>
      </c>
      <c r="E360" s="60">
        <v>12353</v>
      </c>
      <c r="F360" s="45">
        <v>59</v>
      </c>
      <c r="G360" s="8">
        <f>IFERROR(VALUE(VLOOKUP(F360, PTS!$A$2:$B$63, 2, FALSE)), "")</f>
        <v>1</v>
      </c>
      <c r="H360" s="45">
        <v>80</v>
      </c>
      <c r="I360" s="8">
        <v>1</v>
      </c>
      <c r="J360" s="9" t="s">
        <v>495</v>
      </c>
      <c r="K360" s="8">
        <f>IFERROR(VALUE(VLOOKUP(J360, PTS!$A$2:$B$63, 2, FALSE)), "")</f>
        <v>0</v>
      </c>
      <c r="L360" s="20"/>
      <c r="M360" s="20"/>
      <c r="N360" s="20"/>
      <c r="O360" s="20"/>
      <c r="P360" s="20"/>
      <c r="Q360" s="20"/>
      <c r="R360" s="9">
        <f>SUM(G360,I360,K360,M360,O360,Q360)</f>
        <v>2</v>
      </c>
      <c r="S360" s="9"/>
      <c r="T360" s="9" cm="1">
        <f t="array" ref="T360">SUM(LARGE(CHOOSE({1,2,3,4,5,6}, G360, I360, K360, M360, O360, Q360), _xlfn.SEQUENCE(MIN(5, COUNTA(G360, I360, K360, M360, O360, Q360)))))</f>
        <v>2</v>
      </c>
      <c r="U360" s="9">
        <f>1+COUNTIFS(B:B,B360,R:R,"&gt;"&amp;R360)</f>
        <v>86</v>
      </c>
    </row>
    <row r="361" spans="1:21" ht="20.100000000000001" customHeight="1" x14ac:dyDescent="0.3">
      <c r="A361" s="20" t="s">
        <v>414</v>
      </c>
      <c r="B361" s="20" t="s">
        <v>10</v>
      </c>
      <c r="C361" s="21" t="s">
        <v>385</v>
      </c>
      <c r="D361" s="11" t="str">
        <f>IF(OR(B361="Bant Girls", B361="Juv Girls"), "Bant/Juv Girls",
 IF(OR(B361="Jr Girls", B361="Sr Girls"), "Jr/Sr Girls", B361))</f>
        <v>Sr Boys</v>
      </c>
      <c r="E361" s="60">
        <v>12351</v>
      </c>
      <c r="F361" s="45" t="s">
        <v>495</v>
      </c>
      <c r="G361" s="8">
        <f>IFERROR(VALUE(VLOOKUP(F361, PTS!$A$2:$B$63, 2, FALSE)), "")</f>
        <v>0</v>
      </c>
      <c r="H361" s="45">
        <v>32</v>
      </c>
      <c r="I361" s="8">
        <f>IFERROR(VALUE(VLOOKUP(H361, PTS!$A$2:$B$63, 2, FALSE)), "")</f>
        <v>28</v>
      </c>
      <c r="J361" s="9" t="s">
        <v>495</v>
      </c>
      <c r="K361" s="8">
        <f>IFERROR(VALUE(VLOOKUP(J361, PTS!$A$2:$B$63, 2, FALSE)), "")</f>
        <v>0</v>
      </c>
      <c r="L361" s="20"/>
      <c r="M361" s="20"/>
      <c r="N361" s="20"/>
      <c r="O361" s="20"/>
      <c r="P361" s="20"/>
      <c r="Q361" s="20"/>
      <c r="R361" s="9">
        <f>SUM(G361,I361,K361,M361,O361,Q361)</f>
        <v>28</v>
      </c>
      <c r="S361" s="9"/>
      <c r="T361" s="9" cm="1">
        <f t="array" ref="T361">SUM(LARGE(CHOOSE({1,2,3,4,5,6}, G361, I361, K361, M361, O361, Q361), _xlfn.SEQUENCE(MIN(5, COUNTA(G361, I361, K361, M361, O361, Q361)))))</f>
        <v>28</v>
      </c>
      <c r="U361" s="9">
        <f>1+COUNTIFS(B:B,B361,R:R,"&gt;"&amp;R361)</f>
        <v>63</v>
      </c>
    </row>
    <row r="362" spans="1:21" ht="20.100000000000001" customHeight="1" x14ac:dyDescent="0.3">
      <c r="A362" s="20" t="s">
        <v>286</v>
      </c>
      <c r="B362" s="20" t="s">
        <v>10</v>
      </c>
      <c r="C362" s="12" t="s">
        <v>282</v>
      </c>
      <c r="D362" s="11" t="str">
        <f>IF(OR(B362="Bant Girls", B362="Juv Girls"), "Bant/Juv Girls",
 IF(OR(B362="Jr Girls", B362="Sr Girls"), "Jr/Sr Girls", B362))</f>
        <v>Sr Boys</v>
      </c>
      <c r="E362" s="60">
        <v>12306</v>
      </c>
      <c r="F362" s="8">
        <v>61</v>
      </c>
      <c r="G362" s="8">
        <v>1</v>
      </c>
      <c r="H362" s="45" t="s">
        <v>495</v>
      </c>
      <c r="I362" s="8">
        <f>IFERROR(VALUE(VLOOKUP(H362, PTS!$A$2:$B$63, 2, FALSE)), "")</f>
        <v>0</v>
      </c>
      <c r="J362" s="9" t="s">
        <v>495</v>
      </c>
      <c r="K362" s="8">
        <f>IFERROR(VALUE(VLOOKUP(J362, PTS!$A$2:$B$63, 2, FALSE)), "")</f>
        <v>0</v>
      </c>
      <c r="L362" s="8"/>
      <c r="M362" s="8"/>
      <c r="N362" s="8"/>
      <c r="O362" s="8"/>
      <c r="P362" s="8"/>
      <c r="Q362" s="8"/>
      <c r="R362" s="9">
        <f>SUM(G362,I362,K362,M362,O362,Q362)</f>
        <v>1</v>
      </c>
      <c r="S362" s="9"/>
      <c r="T362" s="9" cm="1">
        <f t="array" ref="T362">SUM(LARGE(CHOOSE({1,2,3,4,5,6}, G362, I362, K362, M362, O362, Q362), _xlfn.SEQUENCE(MIN(5, COUNTA(G362, I362, K362, M362, O362, Q362)))))</f>
        <v>1</v>
      </c>
      <c r="U362" s="9">
        <f>1+COUNTIFS(B:B,B362,R:R,"&gt;"&amp;R362)</f>
        <v>88</v>
      </c>
    </row>
    <row r="363" spans="1:21" ht="20.100000000000001" customHeight="1" x14ac:dyDescent="0.3">
      <c r="A363" s="11" t="s">
        <v>404</v>
      </c>
      <c r="B363" s="20" t="s">
        <v>10</v>
      </c>
      <c r="C363" s="21" t="s">
        <v>385</v>
      </c>
      <c r="D363" s="11" t="str">
        <f>IF(OR(B363="Bant Girls", B363="Juv Girls"), "Bant/Juv Girls",
 IF(OR(B363="Jr Girls", B363="Sr Girls"), "Jr/Sr Girls", B363))</f>
        <v>Sr Boys</v>
      </c>
      <c r="E363" s="60">
        <v>12341</v>
      </c>
      <c r="F363" s="45">
        <v>21</v>
      </c>
      <c r="G363" s="8">
        <f>IFERROR(VALUE(VLOOKUP(F363, PTS!$A$2:$B$63, 2, FALSE)), "")</f>
        <v>39</v>
      </c>
      <c r="H363" s="45" t="s">
        <v>495</v>
      </c>
      <c r="I363" s="8">
        <f>IFERROR(VALUE(VLOOKUP(H363, PTS!$A$2:$B$63, 2, FALSE)), "")</f>
        <v>0</v>
      </c>
      <c r="J363" s="9" t="s">
        <v>495</v>
      </c>
      <c r="K363" s="8">
        <f>IFERROR(VALUE(VLOOKUP(J363, PTS!$A$2:$B$63, 2, FALSE)), "")</f>
        <v>0</v>
      </c>
      <c r="L363" s="20"/>
      <c r="M363" s="20"/>
      <c r="N363" s="20"/>
      <c r="O363" s="20"/>
      <c r="P363" s="20"/>
      <c r="Q363" s="20"/>
      <c r="R363" s="9">
        <f>SUM(G363,I363,K363,M363,O363,Q363)</f>
        <v>39</v>
      </c>
      <c r="S363" s="9"/>
      <c r="T363" s="9" cm="1">
        <f t="array" ref="T363">SUM(LARGE(CHOOSE({1,2,3,4,5,6}, G363, I363, K363, M363, O363, Q363), _xlfn.SEQUENCE(MIN(5, COUNTA(G363, I363, K363, M363, O363, Q363)))))</f>
        <v>39</v>
      </c>
      <c r="U363" s="9">
        <f>1+COUNTIFS(B:B,B363,R:R,"&gt;"&amp;R363)</f>
        <v>54</v>
      </c>
    </row>
    <row r="364" spans="1:21" ht="20.100000000000001" customHeight="1" x14ac:dyDescent="0.3">
      <c r="A364" s="11" t="s">
        <v>183</v>
      </c>
      <c r="B364" s="20" t="s">
        <v>10</v>
      </c>
      <c r="C364" s="12" t="s">
        <v>168</v>
      </c>
      <c r="D364" s="11" t="str">
        <f>IF(OR(B364="Bant Girls", B364="Juv Girls"), "Bant/Juv Girls",
 IF(OR(B364="Jr Girls", B364="Sr Girls"), "Jr/Sr Girls", B364))</f>
        <v>Sr Boys</v>
      </c>
      <c r="E364" s="60">
        <v>12382</v>
      </c>
      <c r="F364" s="45" t="s">
        <v>495</v>
      </c>
      <c r="G364" s="8">
        <f>IFERROR(VALUE(VLOOKUP(F364, PTS!$A$2:$B$63, 2, FALSE)), "")</f>
        <v>0</v>
      </c>
      <c r="H364" s="45" t="s">
        <v>495</v>
      </c>
      <c r="I364" s="8">
        <f>IFERROR(VALUE(VLOOKUP(H364, PTS!$A$2:$B$63, 2, FALSE)), "")</f>
        <v>0</v>
      </c>
      <c r="J364" s="9" t="s">
        <v>495</v>
      </c>
      <c r="K364" s="8">
        <f>IFERROR(VALUE(VLOOKUP(J364, PTS!$A$2:$B$63, 2, FALSE)), "")</f>
        <v>0</v>
      </c>
      <c r="L364" s="20"/>
      <c r="M364" s="20"/>
      <c r="N364" s="20"/>
      <c r="O364" s="20"/>
      <c r="P364" s="20"/>
      <c r="Q364" s="20"/>
      <c r="R364" s="9">
        <f>SUM(G364,I364,K364,M364,O364,Q364)</f>
        <v>0</v>
      </c>
      <c r="S364" s="9"/>
      <c r="T364" s="9" cm="1">
        <f t="array" ref="T364">SUM(LARGE(CHOOSE({1,2,3,4,5,6}, G364, I364, K364, M364, O364, Q364), _xlfn.SEQUENCE(MIN(5, COUNTA(G364, I364, K364, M364, O364, Q364)))))</f>
        <v>0</v>
      </c>
      <c r="U364" s="9">
        <f>1+COUNTIFS(B:B,B364,R:R,"&gt;"&amp;R364)</f>
        <v>94</v>
      </c>
    </row>
    <row r="365" spans="1:21" ht="20.100000000000001" customHeight="1" x14ac:dyDescent="0.3">
      <c r="A365" s="20" t="s">
        <v>225</v>
      </c>
      <c r="B365" s="20" t="s">
        <v>10</v>
      </c>
      <c r="C365" s="21" t="s">
        <v>455</v>
      </c>
      <c r="D365" s="11" t="str">
        <f>IF(OR(B365="Bant Girls", B365="Juv Girls"), "Bant/Juv Girls",
 IF(OR(B365="Jr Girls", B365="Sr Girls"), "Jr/Sr Girls", B365))</f>
        <v>Sr Boys</v>
      </c>
      <c r="E365" s="60">
        <v>12374</v>
      </c>
      <c r="F365" s="45" t="s">
        <v>495</v>
      </c>
      <c r="G365" s="8">
        <f>IFERROR(VALUE(VLOOKUP(F365, PTS!$A$2:$B$63, 2, FALSE)), "")</f>
        <v>0</v>
      </c>
      <c r="H365" s="45">
        <v>72</v>
      </c>
      <c r="I365" s="8">
        <v>1</v>
      </c>
      <c r="J365" s="9" t="s">
        <v>495</v>
      </c>
      <c r="K365" s="8">
        <f>IFERROR(VALUE(VLOOKUP(J365, PTS!$A$2:$B$63, 2, FALSE)), "")</f>
        <v>0</v>
      </c>
      <c r="L365" s="20"/>
      <c r="M365" s="20"/>
      <c r="N365" s="20"/>
      <c r="O365" s="20"/>
      <c r="P365" s="20"/>
      <c r="Q365" s="20"/>
      <c r="R365" s="9">
        <f>SUM(G365,I365,K365,M365,O365,Q365)</f>
        <v>1</v>
      </c>
      <c r="S365" s="9"/>
      <c r="T365" s="9" cm="1">
        <f t="array" ref="T365">SUM(LARGE(CHOOSE({1,2,3,4,5,6}, G365, I365, K365, M365, O365, Q365), _xlfn.SEQUENCE(MIN(5, COUNTA(G365, I365, K365, M365, O365, Q365)))))</f>
        <v>1</v>
      </c>
      <c r="U365" s="9">
        <f>1+COUNTIFS(B:B,B365,R:R,"&gt;"&amp;R365)</f>
        <v>88</v>
      </c>
    </row>
    <row r="366" spans="1:21" ht="20.100000000000001" customHeight="1" x14ac:dyDescent="0.3">
      <c r="A366" s="11" t="s">
        <v>192</v>
      </c>
      <c r="B366" s="20" t="s">
        <v>10</v>
      </c>
      <c r="C366" s="12" t="s">
        <v>187</v>
      </c>
      <c r="D366" s="11" t="str">
        <f>IF(OR(B366="Bant Girls", B366="Juv Girls"), "Bant/Juv Girls",
 IF(OR(B366="Jr Girls", B366="Sr Girls"), "Jr/Sr Girls", B366))</f>
        <v>Sr Boys</v>
      </c>
      <c r="E366" s="60">
        <v>12380</v>
      </c>
      <c r="F366" s="45" t="s">
        <v>495</v>
      </c>
      <c r="G366" s="8">
        <f>IFERROR(VALUE(VLOOKUP(F366, PTS!$A$2:$B$63, 2, FALSE)), "")</f>
        <v>0</v>
      </c>
      <c r="H366" s="45">
        <v>54</v>
      </c>
      <c r="I366" s="8">
        <f>IFERROR(VALUE(VLOOKUP(H366, PTS!$A$2:$B$63, 2, FALSE)), "")</f>
        <v>6</v>
      </c>
      <c r="J366" s="9" t="s">
        <v>495</v>
      </c>
      <c r="K366" s="8">
        <f>IFERROR(VALUE(VLOOKUP(J366, PTS!$A$2:$B$63, 2, FALSE)), "")</f>
        <v>0</v>
      </c>
      <c r="L366" s="20"/>
      <c r="M366" s="20"/>
      <c r="N366" s="20"/>
      <c r="O366" s="20"/>
      <c r="P366" s="20"/>
      <c r="Q366" s="20"/>
      <c r="R366" s="9">
        <f>SUM(G366,I366,K366,M366,O366,Q366)</f>
        <v>6</v>
      </c>
      <c r="S366" s="9"/>
      <c r="T366" s="9" cm="1">
        <f t="array" ref="T366">SUM(LARGE(CHOOSE({1,2,3,4,5,6}, G366, I366, K366, M366, O366, Q366), _xlfn.SEQUENCE(MIN(5, COUNTA(G366, I366, K366, M366, O366, Q366)))))</f>
        <v>6</v>
      </c>
      <c r="U366" s="9">
        <f>1+COUNTIFS(B:B,B366,R:R,"&gt;"&amp;R366)</f>
        <v>80</v>
      </c>
    </row>
    <row r="367" spans="1:21" ht="20.100000000000001" customHeight="1" x14ac:dyDescent="0.3">
      <c r="A367" s="20" t="s">
        <v>287</v>
      </c>
      <c r="B367" s="20" t="s">
        <v>10</v>
      </c>
      <c r="C367" s="12" t="s">
        <v>282</v>
      </c>
      <c r="D367" s="11" t="str">
        <f>IF(OR(B367="Bant Girls", B367="Juv Girls"), "Bant/Juv Girls",
 IF(OR(B367="Jr Girls", B367="Sr Girls"), "Jr/Sr Girls", B367))</f>
        <v>Sr Boys</v>
      </c>
      <c r="E367" s="60">
        <v>12307</v>
      </c>
      <c r="F367" s="8">
        <v>33</v>
      </c>
      <c r="G367" s="8">
        <f>IFERROR(VALUE(VLOOKUP(F367, PTS!$A$2:$B$63, 2, FALSE)), "")</f>
        <v>27</v>
      </c>
      <c r="H367" s="45" t="s">
        <v>495</v>
      </c>
      <c r="I367" s="8">
        <f>IFERROR(VALUE(VLOOKUP(H367, PTS!$A$2:$B$63, 2, FALSE)), "")</f>
        <v>0</v>
      </c>
      <c r="J367" s="9" t="s">
        <v>495</v>
      </c>
      <c r="K367" s="8">
        <f>IFERROR(VALUE(VLOOKUP(J367, PTS!$A$2:$B$63, 2, FALSE)), "")</f>
        <v>0</v>
      </c>
      <c r="L367" s="8"/>
      <c r="M367" s="8"/>
      <c r="N367" s="8"/>
      <c r="O367" s="8"/>
      <c r="P367" s="8"/>
      <c r="Q367" s="8"/>
      <c r="R367" s="9">
        <f>SUM(G367,I367,K367,M367,O367,Q367)</f>
        <v>27</v>
      </c>
      <c r="S367" s="9"/>
      <c r="T367" s="9" cm="1">
        <f t="array" ref="T367">SUM(LARGE(CHOOSE({1,2,3,4,5,6}, G367, I367, K367, M367, O367, Q367), _xlfn.SEQUENCE(MIN(5, COUNTA(G367, I367, K367, M367, O367, Q367)))))</f>
        <v>27</v>
      </c>
      <c r="U367" s="9">
        <f>1+COUNTIFS(B:B,B367,R:R,"&gt;"&amp;R367)</f>
        <v>64</v>
      </c>
    </row>
    <row r="368" spans="1:21" ht="20.100000000000001" customHeight="1" x14ac:dyDescent="0.3">
      <c r="A368" s="20" t="s">
        <v>267</v>
      </c>
      <c r="B368" s="20" t="s">
        <v>10</v>
      </c>
      <c r="C368" s="12" t="s">
        <v>248</v>
      </c>
      <c r="D368" s="11" t="str">
        <f>IF(OR(B368="Bant Girls", B368="Juv Girls"), "Bant/Juv Girls",
 IF(OR(B368="Jr Girls", B368="Sr Girls"), "Jr/Sr Girls", B368))</f>
        <v>Sr Boys</v>
      </c>
      <c r="E368" s="60">
        <v>12285</v>
      </c>
      <c r="F368" s="8">
        <v>8</v>
      </c>
      <c r="G368" s="8">
        <f>IFERROR(VALUE(VLOOKUP(F368, PTS!$A$2:$B$63, 2, FALSE)), "")</f>
        <v>65</v>
      </c>
      <c r="H368" s="8">
        <v>74</v>
      </c>
      <c r="I368" s="8">
        <v>1</v>
      </c>
      <c r="J368" s="9" t="s">
        <v>495</v>
      </c>
      <c r="K368" s="8">
        <f>IFERROR(VALUE(VLOOKUP(J368, PTS!$A$2:$B$63, 2, FALSE)), "")</f>
        <v>0</v>
      </c>
      <c r="L368" s="8"/>
      <c r="M368" s="8"/>
      <c r="N368" s="8"/>
      <c r="O368" s="8"/>
      <c r="P368" s="8"/>
      <c r="Q368" s="8"/>
      <c r="R368" s="9">
        <f>SUM(G368,I368,K368,M368,O368,Q368)</f>
        <v>66</v>
      </c>
      <c r="S368" s="9"/>
      <c r="T368" s="9" cm="1">
        <f t="array" ref="T368">SUM(LARGE(CHOOSE({1,2,3,4,5,6}, G368, I368, K368, M368, O368, Q368), _xlfn.SEQUENCE(MIN(5, COUNTA(G368, I368, K368, M368, O368, Q368)))))</f>
        <v>66</v>
      </c>
      <c r="U368" s="9">
        <f>1+COUNTIFS(B:B,B368,R:R,"&gt;"&amp;R368)</f>
        <v>34</v>
      </c>
    </row>
    <row r="369" spans="1:21" ht="20.100000000000001" customHeight="1" x14ac:dyDescent="0.3">
      <c r="A369" s="11" t="s">
        <v>392</v>
      </c>
      <c r="B369" s="20" t="s">
        <v>23</v>
      </c>
      <c r="C369" s="21" t="s">
        <v>385</v>
      </c>
      <c r="D369" s="11" t="str">
        <f>IF(OR(B369="Bant Girls", B369="Juv Girls"), "Bant/Juv Girls",
 IF(OR(B369="Jr Girls", B369="Sr Girls"), "Jr/Sr Girls", B369))</f>
        <v>Jr/Sr Girls</v>
      </c>
      <c r="E369" s="61">
        <v>1218</v>
      </c>
      <c r="F369" s="45">
        <v>1</v>
      </c>
      <c r="G369" s="8">
        <f>IFERROR(VALUE(VLOOKUP(F369, PTS!$A$2:$B$63, 2, FALSE)), "")</f>
        <v>100</v>
      </c>
      <c r="H369" s="45">
        <v>5</v>
      </c>
      <c r="I369" s="8">
        <f>IFERROR(VALUE(VLOOKUP(H369, PTS!$A$2:$B$63, 2, FALSE)), "")</f>
        <v>80</v>
      </c>
      <c r="J369" s="45">
        <v>1</v>
      </c>
      <c r="K369" s="8">
        <f>IFERROR(VALUE(VLOOKUP(J369, PTS!$A$2:$B$63, 2, FALSE)), "")</f>
        <v>100</v>
      </c>
      <c r="L369" s="20"/>
      <c r="M369" s="20"/>
      <c r="N369" s="20"/>
      <c r="O369" s="20"/>
      <c r="P369" s="20"/>
      <c r="Q369" s="20"/>
      <c r="R369" s="9">
        <f>SUM(G369,I369,K369,M369,O369,Q369)</f>
        <v>280</v>
      </c>
      <c r="S369" s="9"/>
      <c r="T369" s="9" cm="1">
        <f t="array" ref="T369">SUM(LARGE(CHOOSE({1,2,3,4,5,6}, G369, I369, K369, M369, O369, Q369), _xlfn.SEQUENCE(MIN(5, COUNTA(G369, I369, K369, M369, O369, Q369)))))</f>
        <v>280</v>
      </c>
      <c r="U369" s="9">
        <f>1+COUNTIFS(B:B,B369,R:R,"&gt;"&amp;R369)</f>
        <v>1</v>
      </c>
    </row>
    <row r="370" spans="1:21" ht="20.100000000000001" customHeight="1" x14ac:dyDescent="0.3">
      <c r="A370" s="11" t="s">
        <v>393</v>
      </c>
      <c r="B370" s="20" t="s">
        <v>23</v>
      </c>
      <c r="C370" s="21" t="s">
        <v>385</v>
      </c>
      <c r="D370" s="11" t="str">
        <f>IF(OR(B370="Bant Girls", B370="Juv Girls"), "Bant/Juv Girls",
 IF(OR(B370="Jr Girls", B370="Sr Girls"), "Jr/Sr Girls", B370))</f>
        <v>Jr/Sr Girls</v>
      </c>
      <c r="E370" s="61">
        <v>1219</v>
      </c>
      <c r="F370" s="45">
        <v>4</v>
      </c>
      <c r="G370" s="8">
        <f>IFERROR(VALUE(VLOOKUP(F370, PTS!$A$2:$B$63, 2, FALSE)), "")</f>
        <v>85</v>
      </c>
      <c r="H370" s="45">
        <v>4</v>
      </c>
      <c r="I370" s="8">
        <f>IFERROR(VALUE(VLOOKUP(H370, PTS!$A$2:$B$63, 2, FALSE)), "")</f>
        <v>85</v>
      </c>
      <c r="J370" s="45">
        <v>2</v>
      </c>
      <c r="K370" s="8">
        <f>IFERROR(VALUE(VLOOKUP(J370, PTS!$A$2:$B$63, 2, FALSE)), "")</f>
        <v>95</v>
      </c>
      <c r="L370" s="20"/>
      <c r="M370" s="20"/>
      <c r="N370" s="20"/>
      <c r="O370" s="20"/>
      <c r="P370" s="20"/>
      <c r="Q370" s="20"/>
      <c r="R370" s="9">
        <f>SUM(G370,I370,K370,M370,O370,Q370)</f>
        <v>265</v>
      </c>
      <c r="S370" s="9"/>
      <c r="T370" s="9" cm="1">
        <f t="array" ref="T370">SUM(LARGE(CHOOSE({1,2,3,4,5,6}, G370, I370, K370, M370, O370, Q370), _xlfn.SEQUENCE(MIN(5, COUNTA(G370, I370, K370, M370, O370, Q370)))))</f>
        <v>265</v>
      </c>
      <c r="U370" s="9">
        <f>1+COUNTIFS(B:B,B370,R:R,"&gt;"&amp;R370)</f>
        <v>2</v>
      </c>
    </row>
    <row r="371" spans="1:21" ht="20.100000000000001" customHeight="1" x14ac:dyDescent="0.3">
      <c r="A371" s="20" t="s">
        <v>269</v>
      </c>
      <c r="B371" s="20" t="s">
        <v>23</v>
      </c>
      <c r="C371" s="12" t="s">
        <v>248</v>
      </c>
      <c r="D371" s="11" t="str">
        <f>IF(OR(B371="Bant Girls", B371="Juv Girls"), "Bant/Juv Girls",
 IF(OR(B371="Jr Girls", B371="Sr Girls"), "Jr/Sr Girls", B371))</f>
        <v>Jr/Sr Girls</v>
      </c>
      <c r="E371" s="61">
        <v>1214</v>
      </c>
      <c r="F371" s="45">
        <v>5</v>
      </c>
      <c r="G371" s="8">
        <f>IFERROR(VALUE(VLOOKUP(F371, PTS!$A$2:$B$63, 2, FALSE)), "")</f>
        <v>80</v>
      </c>
      <c r="H371" s="45">
        <v>10</v>
      </c>
      <c r="I371" s="8">
        <f>IFERROR(VALUE(VLOOKUP(H371, PTS!$A$2:$B$63, 2, FALSE)), "")</f>
        <v>55</v>
      </c>
      <c r="J371" s="45">
        <v>3</v>
      </c>
      <c r="K371" s="8">
        <f>IFERROR(VALUE(VLOOKUP(J371, PTS!$A$2:$B$63, 2, FALSE)), "")</f>
        <v>90</v>
      </c>
      <c r="L371" s="20"/>
      <c r="M371" s="20"/>
      <c r="N371" s="20"/>
      <c r="O371" s="20"/>
      <c r="P371" s="20"/>
      <c r="Q371" s="20"/>
      <c r="R371" s="9">
        <f>SUM(G371,I371,K371,M371,O371,Q371)</f>
        <v>225</v>
      </c>
      <c r="S371" s="9"/>
      <c r="T371" s="9" cm="1">
        <f t="array" ref="T371">SUM(LARGE(CHOOSE({1,2,3,4,5,6}, G371, I371, K371, M371, O371, Q371), _xlfn.SEQUENCE(MIN(5, COUNTA(G371, I371, K371, M371, O371, Q371)))))</f>
        <v>225</v>
      </c>
      <c r="U371" s="9">
        <f>1+COUNTIFS(B:B,B371,R:R,"&gt;"&amp;R371)</f>
        <v>6</v>
      </c>
    </row>
    <row r="372" spans="1:21" ht="20.100000000000001" customHeight="1" x14ac:dyDescent="0.3">
      <c r="A372" s="11" t="s">
        <v>231</v>
      </c>
      <c r="B372" s="20" t="s">
        <v>23</v>
      </c>
      <c r="C372" s="21" t="s">
        <v>455</v>
      </c>
      <c r="D372" s="11" t="str">
        <f>IF(OR(B372="Bant Girls", B372="Juv Girls"), "Bant/Juv Girls",
 IF(OR(B372="Jr Girls", B372="Sr Girls"), "Jr/Sr Girls", B372))</f>
        <v>Jr/Sr Girls</v>
      </c>
      <c r="E372" s="61">
        <v>1221</v>
      </c>
      <c r="F372" s="45">
        <v>6</v>
      </c>
      <c r="G372" s="8">
        <f>IFERROR(VALUE(VLOOKUP(F372, PTS!$A$2:$B$63, 2, FALSE)), "")</f>
        <v>75</v>
      </c>
      <c r="H372" s="45">
        <v>6</v>
      </c>
      <c r="I372" s="8">
        <f>IFERROR(VALUE(VLOOKUP(H372, PTS!$A$2:$B$63, 2, FALSE)), "")</f>
        <v>75</v>
      </c>
      <c r="J372" s="45">
        <v>4</v>
      </c>
      <c r="K372" s="8">
        <f>IFERROR(VALUE(VLOOKUP(J372, PTS!$A$2:$B$63, 2, FALSE)), "")</f>
        <v>85</v>
      </c>
      <c r="L372" s="20"/>
      <c r="M372" s="20"/>
      <c r="N372" s="20"/>
      <c r="O372" s="20"/>
      <c r="P372" s="20"/>
      <c r="Q372" s="20"/>
      <c r="R372" s="9">
        <f>SUM(G372,I372,K372,M372,O372,Q372)</f>
        <v>235</v>
      </c>
      <c r="S372" s="9"/>
      <c r="T372" s="9" cm="1">
        <f t="array" ref="T372">SUM(LARGE(CHOOSE({1,2,3,4,5,6}, G372, I372, K372, M372, O372, Q372), _xlfn.SEQUENCE(MIN(5, COUNTA(G372, I372, K372, M372, O372, Q372)))))</f>
        <v>235</v>
      </c>
      <c r="U372" s="9">
        <f>1+COUNTIFS(B:B,B372,R:R,"&gt;"&amp;R372)</f>
        <v>3</v>
      </c>
    </row>
    <row r="373" spans="1:21" ht="20.100000000000001" customHeight="1" x14ac:dyDescent="0.3">
      <c r="A373" s="11" t="s">
        <v>234</v>
      </c>
      <c r="B373" s="20" t="s">
        <v>23</v>
      </c>
      <c r="C373" s="21" t="s">
        <v>455</v>
      </c>
      <c r="D373" s="11" t="str">
        <f>IF(OR(B373="Bant Girls", B373="Juv Girls"), "Bant/Juv Girls",
 IF(OR(B373="Jr Girls", B373="Sr Girls"), "Jr/Sr Girls", B373))</f>
        <v>Jr/Sr Girls</v>
      </c>
      <c r="E373" s="61">
        <v>1224</v>
      </c>
      <c r="F373" s="45">
        <v>9</v>
      </c>
      <c r="G373" s="8">
        <f>IFERROR(VALUE(VLOOKUP(F373, PTS!$A$2:$B$63, 2, FALSE)), "")</f>
        <v>60</v>
      </c>
      <c r="H373" s="45">
        <v>3</v>
      </c>
      <c r="I373" s="8">
        <f>IFERROR(VALUE(VLOOKUP(H373, PTS!$A$2:$B$63, 2, FALSE)), "")</f>
        <v>90</v>
      </c>
      <c r="J373" s="45">
        <v>5</v>
      </c>
      <c r="K373" s="8">
        <f>IFERROR(VALUE(VLOOKUP(J373, PTS!$A$2:$B$63, 2, FALSE)), "")</f>
        <v>80</v>
      </c>
      <c r="L373" s="20"/>
      <c r="M373" s="20"/>
      <c r="N373" s="20"/>
      <c r="O373" s="20"/>
      <c r="P373" s="20"/>
      <c r="Q373" s="20"/>
      <c r="R373" s="9">
        <f>SUM(G373,I373,K373,M373,O373,Q373)</f>
        <v>230</v>
      </c>
      <c r="S373" s="9"/>
      <c r="T373" s="9" cm="1">
        <f t="array" ref="T373">SUM(LARGE(CHOOSE({1,2,3,4,5,6}, G373, I373, K373, M373, O373, Q373), _xlfn.SEQUENCE(MIN(5, COUNTA(G373, I373, K373, M373, O373, Q373)))))</f>
        <v>230</v>
      </c>
      <c r="U373" s="9">
        <f>1+COUNTIFS(B:B,B373,R:R,"&gt;"&amp;R373)</f>
        <v>5</v>
      </c>
    </row>
    <row r="374" spans="1:21" ht="20.100000000000001" customHeight="1" x14ac:dyDescent="0.3">
      <c r="A374" s="40" t="s">
        <v>235</v>
      </c>
      <c r="B374" s="20" t="s">
        <v>23</v>
      </c>
      <c r="C374" s="21" t="s">
        <v>455</v>
      </c>
      <c r="D374" s="11" t="str">
        <f>IF(OR(B374="Bant Girls", B374="Juv Girls"), "Bant/Juv Girls",
 IF(OR(B374="Jr Girls", B374="Sr Girls"), "Jr/Sr Girls", B374))</f>
        <v>Jr/Sr Girls</v>
      </c>
      <c r="E374" s="61">
        <v>1225</v>
      </c>
      <c r="F374" s="45">
        <v>8</v>
      </c>
      <c r="G374" s="8">
        <f>IFERROR(VALUE(VLOOKUP(F374, PTS!$A$2:$B$63, 2, FALSE)), "")</f>
        <v>65</v>
      </c>
      <c r="H374" s="45">
        <v>2</v>
      </c>
      <c r="I374" s="8">
        <f>IFERROR(VALUE(VLOOKUP(H374, PTS!$A$2:$B$63, 2, FALSE)), "")</f>
        <v>95</v>
      </c>
      <c r="J374" s="9">
        <v>6</v>
      </c>
      <c r="K374" s="8">
        <f>IFERROR(VALUE(VLOOKUP(J374, PTS!$A$2:$B$63, 2, FALSE)), "")</f>
        <v>75</v>
      </c>
      <c r="L374" s="20"/>
      <c r="M374" s="20"/>
      <c r="N374" s="20"/>
      <c r="O374" s="20"/>
      <c r="P374" s="20"/>
      <c r="Q374" s="20"/>
      <c r="R374" s="9">
        <f>SUM(G374,I374,K374,M374,O374,Q374)</f>
        <v>235</v>
      </c>
      <c r="S374" s="9"/>
      <c r="T374" s="9" cm="1">
        <f t="array" ref="T374">SUM(LARGE(CHOOSE({1,2,3,4,5,6}, G374, I374, K374, M374, O374, Q374), _xlfn.SEQUENCE(MIN(5, COUNTA(G374, I374, K374, M374, O374, Q374)))))</f>
        <v>235</v>
      </c>
      <c r="U374" s="9">
        <f>1+COUNTIFS(B:B,B374,R:R,"&gt;"&amp;R374)</f>
        <v>3</v>
      </c>
    </row>
    <row r="375" spans="1:21" ht="20.100000000000001" customHeight="1" x14ac:dyDescent="0.3">
      <c r="A375" s="20" t="s">
        <v>101</v>
      </c>
      <c r="B375" s="20" t="s">
        <v>23</v>
      </c>
      <c r="C375" s="21" t="s">
        <v>71</v>
      </c>
      <c r="D375" s="11" t="str">
        <f>IF(OR(B375="Bant Girls", B375="Juv Girls"), "Bant/Juv Girls",
 IF(OR(B375="Jr Girls", B375="Sr Girls"), "Jr/Sr Girls", B375))</f>
        <v>Jr/Sr Girls</v>
      </c>
      <c r="E375" s="61">
        <v>1228</v>
      </c>
      <c r="F375" s="45" t="s">
        <v>495</v>
      </c>
      <c r="G375" s="8">
        <f>IFERROR(VALUE(VLOOKUP(F375, PTS!$A$2:$B$63, 2, FALSE)), "")</f>
        <v>0</v>
      </c>
      <c r="H375" s="45">
        <v>9</v>
      </c>
      <c r="I375" s="8">
        <f>IFERROR(VALUE(VLOOKUP(H375, PTS!$A$2:$B$63, 2, FALSE)), "")</f>
        <v>60</v>
      </c>
      <c r="J375" s="45">
        <v>7</v>
      </c>
      <c r="K375" s="8">
        <f>IFERROR(VALUE(VLOOKUP(J375, PTS!$A$2:$B$63, 2, FALSE)), "")</f>
        <v>70</v>
      </c>
      <c r="L375" s="20"/>
      <c r="M375" s="20"/>
      <c r="N375" s="20"/>
      <c r="O375" s="20"/>
      <c r="P375" s="20"/>
      <c r="Q375" s="20"/>
      <c r="R375" s="9">
        <f>SUM(G375,I375,K375,M375,O375,Q375)</f>
        <v>130</v>
      </c>
      <c r="S375" s="9"/>
      <c r="T375" s="9" cm="1">
        <f t="array" ref="T375">SUM(LARGE(CHOOSE({1,2,3,4,5,6}, G375, I375, K375, M375, O375, Q375), _xlfn.SEQUENCE(MIN(5, COUNTA(G375, I375, K375, M375, O375, Q375)))))</f>
        <v>130</v>
      </c>
      <c r="U375" s="9">
        <f>1+COUNTIFS(B:B,B375,R:R,"&gt;"&amp;R375)</f>
        <v>11</v>
      </c>
    </row>
    <row r="376" spans="1:21" ht="20.100000000000001" customHeight="1" x14ac:dyDescent="0.3">
      <c r="A376" s="11" t="s">
        <v>232</v>
      </c>
      <c r="B376" s="20" t="s">
        <v>23</v>
      </c>
      <c r="C376" s="21" t="s">
        <v>455</v>
      </c>
      <c r="D376" s="11" t="str">
        <f>IF(OR(B376="Bant Girls", B376="Juv Girls"), "Bant/Juv Girls",
 IF(OR(B376="Jr Girls", B376="Sr Girls"), "Jr/Sr Girls", B376))</f>
        <v>Jr/Sr Girls</v>
      </c>
      <c r="E376" s="61">
        <v>1222</v>
      </c>
      <c r="F376" s="45">
        <v>10</v>
      </c>
      <c r="G376" s="8">
        <f>IFERROR(VALUE(VLOOKUP(F376, PTS!$A$2:$B$63, 2, FALSE)), "")</f>
        <v>55</v>
      </c>
      <c r="H376" s="45">
        <v>8</v>
      </c>
      <c r="I376" s="8">
        <f>IFERROR(VALUE(VLOOKUP(H376, PTS!$A$2:$B$63, 2, FALSE)), "")</f>
        <v>65</v>
      </c>
      <c r="J376" s="45">
        <v>8</v>
      </c>
      <c r="K376" s="8">
        <f>IFERROR(VALUE(VLOOKUP(J376, PTS!$A$2:$B$63, 2, FALSE)), "")</f>
        <v>65</v>
      </c>
      <c r="L376" s="20"/>
      <c r="M376" s="20"/>
      <c r="N376" s="20"/>
      <c r="O376" s="20"/>
      <c r="P376" s="20"/>
      <c r="Q376" s="20"/>
      <c r="R376" s="9">
        <f>SUM(G376,I376,K376,M376,O376,Q376)</f>
        <v>185</v>
      </c>
      <c r="S376" s="9"/>
      <c r="T376" s="9" cm="1">
        <f t="array" ref="T376">SUM(LARGE(CHOOSE({1,2,3,4,5,6}, G376, I376, K376, M376, O376, Q376), _xlfn.SEQUENCE(MIN(5, COUNTA(G376, I376, K376, M376, O376, Q376)))))</f>
        <v>185</v>
      </c>
      <c r="U376" s="9">
        <f>1+COUNTIFS(B:B,B376,R:R,"&gt;"&amp;R376)</f>
        <v>8</v>
      </c>
    </row>
    <row r="377" spans="1:21" ht="20.100000000000001" customHeight="1" x14ac:dyDescent="0.3">
      <c r="A377" s="11" t="s">
        <v>233</v>
      </c>
      <c r="B377" s="20" t="s">
        <v>23</v>
      </c>
      <c r="C377" s="21" t="s">
        <v>455</v>
      </c>
      <c r="D377" s="11" t="str">
        <f>IF(OR(B377="Bant Girls", B377="Juv Girls"), "Bant/Juv Girls",
 IF(OR(B377="Jr Girls", B377="Sr Girls"), "Jr/Sr Girls", B377))</f>
        <v>Jr/Sr Girls</v>
      </c>
      <c r="E377" s="61">
        <v>1223</v>
      </c>
      <c r="F377" s="45" t="s">
        <v>495</v>
      </c>
      <c r="G377" s="8">
        <f>IFERROR(VALUE(VLOOKUP(F377, PTS!$A$2:$B$63, 2, FALSE)), "")</f>
        <v>0</v>
      </c>
      <c r="H377" s="45">
        <v>1</v>
      </c>
      <c r="I377" s="8">
        <f>IFERROR(VALUE(VLOOKUP(H377, PTS!$A$2:$B$63, 2, FALSE)), "")</f>
        <v>100</v>
      </c>
      <c r="J377" s="45">
        <v>9</v>
      </c>
      <c r="K377" s="8">
        <f>IFERROR(VALUE(VLOOKUP(J377, PTS!$A$2:$B$63, 2, FALSE)), "")</f>
        <v>60</v>
      </c>
      <c r="L377" s="20"/>
      <c r="M377" s="20"/>
      <c r="N377" s="20"/>
      <c r="O377" s="20"/>
      <c r="P377" s="20"/>
      <c r="Q377" s="20"/>
      <c r="R377" s="9">
        <f>SUM(G377,I377,K377,M377,O377,Q377)</f>
        <v>160</v>
      </c>
      <c r="S377" s="9"/>
      <c r="T377" s="9" cm="1">
        <f t="array" ref="T377">SUM(LARGE(CHOOSE({1,2,3,4,5,6}, G377, I377, K377, M377, O377, Q377), _xlfn.SEQUENCE(MIN(5, COUNTA(G377, I377, K377, M377, O377, Q377)))))</f>
        <v>160</v>
      </c>
      <c r="U377" s="9">
        <f>1+COUNTIFS(B:B,B377,R:R,"&gt;"&amp;R377)</f>
        <v>10</v>
      </c>
    </row>
    <row r="378" spans="1:21" ht="20.100000000000001" customHeight="1" x14ac:dyDescent="0.3">
      <c r="A378" s="11" t="s">
        <v>305</v>
      </c>
      <c r="B378" s="20" t="s">
        <v>23</v>
      </c>
      <c r="C378" s="12" t="s">
        <v>290</v>
      </c>
      <c r="D378" s="11" t="str">
        <f>IF(OR(B378="Bant Girls", B378="Juv Girls"), "Bant/Juv Girls",
 IF(OR(B378="Jr Girls", B378="Sr Girls"), "Jr/Sr Girls", B378))</f>
        <v>Jr/Sr Girls</v>
      </c>
      <c r="E378" s="61">
        <v>1201</v>
      </c>
      <c r="F378" s="45">
        <v>7</v>
      </c>
      <c r="G378" s="8">
        <f>IFERROR(VALUE(VLOOKUP(F378, PTS!$A$2:$B$63, 2, FALSE)), "")</f>
        <v>70</v>
      </c>
      <c r="H378" s="45">
        <v>11</v>
      </c>
      <c r="I378" s="8">
        <f>IFERROR(VALUE(VLOOKUP(H378, PTS!$A$2:$B$63, 2, FALSE)), "")</f>
        <v>53</v>
      </c>
      <c r="J378" s="45">
        <v>10</v>
      </c>
      <c r="K378" s="8">
        <f>IFERROR(VALUE(VLOOKUP(J378, PTS!$A$2:$B$63, 2, FALSE)), "")</f>
        <v>55</v>
      </c>
      <c r="L378" s="20"/>
      <c r="M378" s="20"/>
      <c r="N378" s="20"/>
      <c r="O378" s="20"/>
      <c r="P378" s="20"/>
      <c r="Q378" s="20"/>
      <c r="R378" s="9">
        <f>SUM(G378,I378,K378,M378,O378,Q378)</f>
        <v>178</v>
      </c>
      <c r="S378" s="9"/>
      <c r="T378" s="9" cm="1">
        <f t="array" ref="T378">SUM(LARGE(CHOOSE({1,2,3,4,5,6}, G378, I378, K378, M378, O378, Q378), _xlfn.SEQUENCE(MIN(5, COUNTA(G378, I378, K378, M378, O378, Q378)))))</f>
        <v>178</v>
      </c>
      <c r="U378" s="9">
        <f>1+COUNTIFS(B:B,B378,R:R,"&gt;"&amp;R378)</f>
        <v>9</v>
      </c>
    </row>
    <row r="379" spans="1:21" ht="20.100000000000001" customHeight="1" x14ac:dyDescent="0.3">
      <c r="A379" s="40" t="s">
        <v>288</v>
      </c>
      <c r="B379" s="20" t="s">
        <v>23</v>
      </c>
      <c r="C379" s="12" t="s">
        <v>282</v>
      </c>
      <c r="D379" s="11" t="str">
        <f>IF(OR(B379="Bant Girls", B379="Juv Girls"), "Bant/Juv Girls",
 IF(OR(B379="Jr Girls", B379="Sr Girls"), "Jr/Sr Girls", B379))</f>
        <v>Jr/Sr Girls</v>
      </c>
      <c r="E379" s="61">
        <v>1216</v>
      </c>
      <c r="F379" s="45">
        <v>2</v>
      </c>
      <c r="G379" s="8">
        <f>IFERROR(VALUE(VLOOKUP(F379, PTS!$A$2:$B$63, 2, FALSE)), "")</f>
        <v>95</v>
      </c>
      <c r="H379" s="45">
        <v>7</v>
      </c>
      <c r="I379" s="8">
        <f>IFERROR(VALUE(VLOOKUP(H379, PTS!$A$2:$B$63, 2, FALSE)), "")</f>
        <v>70</v>
      </c>
      <c r="J379" s="45">
        <v>11</v>
      </c>
      <c r="K379" s="8">
        <f>IFERROR(VALUE(VLOOKUP(J379, PTS!$A$2:$B$63, 2, FALSE)), "")</f>
        <v>53</v>
      </c>
      <c r="L379" s="20"/>
      <c r="M379" s="20"/>
      <c r="N379" s="20"/>
      <c r="O379" s="20"/>
      <c r="P379" s="20"/>
      <c r="Q379" s="20"/>
      <c r="R379" s="9">
        <f>SUM(G379,I379,K379,M379,O379,Q379)</f>
        <v>218</v>
      </c>
      <c r="S379" s="9"/>
      <c r="T379" s="9" cm="1">
        <f t="array" ref="T379">SUM(LARGE(CHOOSE({1,2,3,4,5,6}, G379, I379, K379, M379, O379, Q379), _xlfn.SEQUENCE(MIN(5, COUNTA(G379, I379, K379, M379, O379, Q379)))))</f>
        <v>218</v>
      </c>
      <c r="U379" s="9">
        <f>1+COUNTIFS(B:B,B379,R:R,"&gt;"&amp;R379)</f>
        <v>7</v>
      </c>
    </row>
    <row r="380" spans="1:21" ht="20.100000000000001" customHeight="1" x14ac:dyDescent="0.3">
      <c r="A380" s="11" t="s">
        <v>383</v>
      </c>
      <c r="B380" s="20" t="s">
        <v>23</v>
      </c>
      <c r="C380" s="21" t="s">
        <v>358</v>
      </c>
      <c r="D380" s="11" t="str">
        <f>IF(OR(B380="Bant Girls", B380="Juv Girls"), "Bant/Juv Girls",
 IF(OR(B380="Jr Girls", B380="Sr Girls"), "Jr/Sr Girls", B380))</f>
        <v>Jr/Sr Girls</v>
      </c>
      <c r="E380" s="61">
        <v>1217</v>
      </c>
      <c r="F380" s="45">
        <v>12</v>
      </c>
      <c r="G380" s="8">
        <f>IFERROR(VALUE(VLOOKUP(F380, PTS!$A$2:$B$63, 2, FALSE)), "")</f>
        <v>51</v>
      </c>
      <c r="H380" s="45" t="s">
        <v>495</v>
      </c>
      <c r="I380" s="8">
        <f>IFERROR(VALUE(VLOOKUP(H380, PTS!$A$2:$B$63, 2, FALSE)), "")</f>
        <v>0</v>
      </c>
      <c r="J380" s="45">
        <v>12</v>
      </c>
      <c r="K380" s="8">
        <f>IFERROR(VALUE(VLOOKUP(J380, PTS!$A$2:$B$63, 2, FALSE)), "")</f>
        <v>51</v>
      </c>
      <c r="L380" s="20"/>
      <c r="M380" s="20"/>
      <c r="N380" s="20"/>
      <c r="O380" s="20"/>
      <c r="P380" s="20"/>
      <c r="Q380" s="20"/>
      <c r="R380" s="9">
        <f>SUM(G380,I380,K380,M380,O380,Q380)</f>
        <v>102</v>
      </c>
      <c r="S380" s="9"/>
      <c r="T380" s="9" cm="1">
        <f t="array" ref="T380">SUM(LARGE(CHOOSE({1,2,3,4,5,6}, G380, I380, K380, M380, O380, Q380), _xlfn.SEQUENCE(MIN(5, COUNTA(G380, I380, K380, M380, O380, Q380)))))</f>
        <v>102</v>
      </c>
      <c r="U380" s="9">
        <f>1+COUNTIFS(B:B,B380,R:R,"&gt;"&amp;R380)</f>
        <v>12</v>
      </c>
    </row>
    <row r="381" spans="1:21" ht="20.100000000000001" customHeight="1" x14ac:dyDescent="0.3">
      <c r="A381" s="20" t="s">
        <v>100</v>
      </c>
      <c r="B381" s="20" t="s">
        <v>23</v>
      </c>
      <c r="C381" s="21" t="s">
        <v>71</v>
      </c>
      <c r="D381" s="11" t="str">
        <f>IF(OR(B381="Bant Girls", B381="Juv Girls"), "Bant/Juv Girls",
 IF(OR(B381="Jr Girls", B381="Sr Girls"), "Jr/Sr Girls", B381))</f>
        <v>Jr/Sr Girls</v>
      </c>
      <c r="E381" s="61">
        <v>1227</v>
      </c>
      <c r="F381" s="45" t="s">
        <v>495</v>
      </c>
      <c r="G381" s="8">
        <f>IFERROR(VALUE(VLOOKUP(F381, PTS!$A$2:$B$63, 2, FALSE)), "")</f>
        <v>0</v>
      </c>
      <c r="H381" s="45" t="s">
        <v>495</v>
      </c>
      <c r="I381" s="8">
        <f>IFERROR(VALUE(VLOOKUP(H381, PTS!$A$2:$B$63, 2, FALSE)), "")</f>
        <v>0</v>
      </c>
      <c r="J381" s="9" t="s">
        <v>495</v>
      </c>
      <c r="K381" s="8">
        <f>IFERROR(VALUE(VLOOKUP(J381, PTS!$A$2:$B$63, 2, FALSE)), "")</f>
        <v>0</v>
      </c>
      <c r="L381" s="20"/>
      <c r="M381" s="20"/>
      <c r="N381" s="20"/>
      <c r="O381" s="20"/>
      <c r="P381" s="20"/>
      <c r="Q381" s="20"/>
      <c r="R381" s="9">
        <f>SUM(G381,I381,K381,M381,O381,Q381)</f>
        <v>0</v>
      </c>
      <c r="S381" s="9"/>
      <c r="T381" s="9" cm="1">
        <f t="array" ref="T381">SUM(LARGE(CHOOSE({1,2,3,4,5,6}, G381, I381, K381, M381, O381, Q381), _xlfn.SEQUENCE(MIN(5, COUNTA(G381, I381, K381, M381, O381, Q381)))))</f>
        <v>0</v>
      </c>
      <c r="U381" s="9">
        <f>1+COUNTIFS(B:B,B381,R:R,"&gt;"&amp;R381)</f>
        <v>16</v>
      </c>
    </row>
    <row r="382" spans="1:21" ht="20.100000000000001" customHeight="1" x14ac:dyDescent="0.3">
      <c r="A382" s="20" t="s">
        <v>126</v>
      </c>
      <c r="B382" s="20" t="s">
        <v>23</v>
      </c>
      <c r="C382" s="12" t="s">
        <v>118</v>
      </c>
      <c r="D382" s="11" t="str">
        <f>IF(OR(B382="Bant Girls", B382="Juv Girls"), "Bant/Juv Girls",
 IF(OR(B382="Jr Girls", B382="Sr Girls"), "Jr/Sr Girls", B382))</f>
        <v>Jr/Sr Girls</v>
      </c>
      <c r="E382" s="61">
        <v>1204</v>
      </c>
      <c r="F382" s="45" t="s">
        <v>495</v>
      </c>
      <c r="G382" s="8">
        <f>IFERROR(VALUE(VLOOKUP(F382, PTS!$A$2:$B$63, 2, FALSE)), "")</f>
        <v>0</v>
      </c>
      <c r="H382" s="45" t="s">
        <v>495</v>
      </c>
      <c r="I382" s="8">
        <f>IFERROR(VALUE(VLOOKUP(H382, PTS!$A$2:$B$63, 2, FALSE)), "")</f>
        <v>0</v>
      </c>
      <c r="J382" s="9" t="s">
        <v>495</v>
      </c>
      <c r="K382" s="8">
        <f>IFERROR(VALUE(VLOOKUP(J382, PTS!$A$2:$B$63, 2, FALSE)), "")</f>
        <v>0</v>
      </c>
      <c r="L382" s="20"/>
      <c r="M382" s="20"/>
      <c r="N382" s="20"/>
      <c r="O382" s="20"/>
      <c r="P382" s="20"/>
      <c r="Q382" s="20"/>
      <c r="R382" s="9">
        <f>SUM(G382,I382,K382,M382,O382,Q382)</f>
        <v>0</v>
      </c>
      <c r="S382" s="9"/>
      <c r="T382" s="9" cm="1">
        <f t="array" ref="T382">SUM(LARGE(CHOOSE({1,2,3,4,5,6}, G382, I382, K382, M382, O382, Q382), _xlfn.SEQUENCE(MIN(5, COUNTA(G382, I382, K382, M382, O382, Q382)))))</f>
        <v>0</v>
      </c>
      <c r="U382" s="9">
        <f>1+COUNTIFS(B:B,B382,R:R,"&gt;"&amp;R382)</f>
        <v>16</v>
      </c>
    </row>
    <row r="383" spans="1:21" ht="20.100000000000001" customHeight="1" x14ac:dyDescent="0.3">
      <c r="A383" s="20" t="s">
        <v>99</v>
      </c>
      <c r="B383" s="20" t="s">
        <v>23</v>
      </c>
      <c r="C383" s="21" t="s">
        <v>71</v>
      </c>
      <c r="D383" s="11" t="str">
        <f>IF(OR(B383="Bant Girls", B383="Juv Girls"), "Bant/Juv Girls",
 IF(OR(B383="Jr Girls", B383="Sr Girls"), "Jr/Sr Girls", B383))</f>
        <v>Jr/Sr Girls</v>
      </c>
      <c r="E383" s="61">
        <v>1226</v>
      </c>
      <c r="F383" s="45" t="s">
        <v>495</v>
      </c>
      <c r="G383" s="8">
        <f>IFERROR(VALUE(VLOOKUP(F383, PTS!$A$2:$B$63, 2, FALSE)), "")</f>
        <v>0</v>
      </c>
      <c r="H383" s="45" t="s">
        <v>495</v>
      </c>
      <c r="I383" s="8">
        <f>IFERROR(VALUE(VLOOKUP(H383, PTS!$A$2:$B$63, 2, FALSE)), "")</f>
        <v>0</v>
      </c>
      <c r="J383" s="9" t="s">
        <v>495</v>
      </c>
      <c r="K383" s="8">
        <f>IFERROR(VALUE(VLOOKUP(J383, PTS!$A$2:$B$63, 2, FALSE)), "")</f>
        <v>0</v>
      </c>
      <c r="L383" s="20"/>
      <c r="M383" s="20"/>
      <c r="N383" s="20"/>
      <c r="O383" s="20"/>
      <c r="P383" s="20"/>
      <c r="Q383" s="20"/>
      <c r="R383" s="9">
        <f>SUM(G383,I383,K383,M383,O383,Q383)</f>
        <v>0</v>
      </c>
      <c r="S383" s="9"/>
      <c r="T383" s="9" cm="1">
        <f t="array" ref="T383">SUM(LARGE(CHOOSE({1,2,3,4,5,6}, G383, I383, K383, M383, O383, Q383), _xlfn.SEQUENCE(MIN(5, COUNTA(G383, I383, K383, M383, O383, Q383)))))</f>
        <v>0</v>
      </c>
      <c r="U383" s="9">
        <f>1+COUNTIFS(B:B,B383,R:R,"&gt;"&amp;R383)</f>
        <v>16</v>
      </c>
    </row>
    <row r="384" spans="1:21" ht="20.100000000000001" customHeight="1" x14ac:dyDescent="0.3">
      <c r="A384" s="20" t="s">
        <v>270</v>
      </c>
      <c r="B384" s="20" t="s">
        <v>23</v>
      </c>
      <c r="C384" s="12" t="s">
        <v>248</v>
      </c>
      <c r="D384" s="11" t="str">
        <f>IF(OR(B384="Bant Girls", B384="Juv Girls"), "Bant/Juv Girls",
 IF(OR(B384="Jr Girls", B384="Sr Girls"), "Jr/Sr Girls", B384))</f>
        <v>Jr/Sr Girls</v>
      </c>
      <c r="E384" s="61">
        <v>1215</v>
      </c>
      <c r="F384" s="45" t="s">
        <v>495</v>
      </c>
      <c r="G384" s="8">
        <f>IFERROR(VALUE(VLOOKUP(F384, PTS!$A$2:$B$63, 2, FALSE)), "")</f>
        <v>0</v>
      </c>
      <c r="H384" s="45">
        <v>12</v>
      </c>
      <c r="I384" s="8">
        <f>IFERROR(VALUE(VLOOKUP(H384, PTS!$A$2:$B$63, 2, FALSE)), "")</f>
        <v>51</v>
      </c>
      <c r="J384" s="9" t="s">
        <v>495</v>
      </c>
      <c r="K384" s="8">
        <f>IFERROR(VALUE(VLOOKUP(J384, PTS!$A$2:$B$63, 2, FALSE)), "")</f>
        <v>0</v>
      </c>
      <c r="L384" s="20"/>
      <c r="M384" s="20"/>
      <c r="N384" s="20"/>
      <c r="O384" s="20"/>
      <c r="P384" s="20"/>
      <c r="Q384" s="20"/>
      <c r="R384" s="9">
        <f>SUM(G384,I384,K384,M384,O384,Q384)</f>
        <v>51</v>
      </c>
      <c r="S384" s="9"/>
      <c r="T384" s="9" cm="1">
        <f t="array" ref="T384">SUM(LARGE(CHOOSE({1,2,3,4,5,6}, G384, I384, K384, M384, O384, Q384), _xlfn.SEQUENCE(MIN(5, COUNTA(G384, I384, K384, M384, O384, Q384)))))</f>
        <v>51</v>
      </c>
      <c r="U384" s="9">
        <f>1+COUNTIFS(B:B,B384,R:R,"&gt;"&amp;R384)</f>
        <v>15</v>
      </c>
    </row>
    <row r="385" spans="1:21" ht="20.100000000000001" customHeight="1" x14ac:dyDescent="0.3">
      <c r="A385" s="20" t="s">
        <v>69</v>
      </c>
      <c r="B385" s="20" t="s">
        <v>23</v>
      </c>
      <c r="C385" s="21" t="s">
        <v>60</v>
      </c>
      <c r="D385" s="11" t="str">
        <f>IF(OR(B385="Bant Girls", B385="Juv Girls"), "Bant/Juv Girls",
 IF(OR(B385="Jr Girls", B385="Sr Girls"), "Jr/Sr Girls", B385))</f>
        <v>Jr/Sr Girls</v>
      </c>
      <c r="E385" s="61">
        <v>1229</v>
      </c>
      <c r="F385" s="45" t="s">
        <v>495</v>
      </c>
      <c r="G385" s="8">
        <f>IFERROR(VALUE(VLOOKUP(F385, PTS!$A$2:$B$63, 2, FALSE)), "")</f>
        <v>0</v>
      </c>
      <c r="H385" s="45" t="s">
        <v>495</v>
      </c>
      <c r="I385" s="8">
        <f>IFERROR(VALUE(VLOOKUP(H385, PTS!$A$2:$B$63, 2, FALSE)), "")</f>
        <v>0</v>
      </c>
      <c r="J385" s="9" t="s">
        <v>495</v>
      </c>
      <c r="K385" s="8">
        <f>IFERROR(VALUE(VLOOKUP(J385, PTS!$A$2:$B$63, 2, FALSE)), "")</f>
        <v>0</v>
      </c>
      <c r="L385" s="20"/>
      <c r="M385" s="20"/>
      <c r="N385" s="20"/>
      <c r="O385" s="20"/>
      <c r="P385" s="20"/>
      <c r="Q385" s="20"/>
      <c r="R385" s="9">
        <f>SUM(G385,I385,K385,M385,O385,Q385)</f>
        <v>0</v>
      </c>
      <c r="S385" s="9"/>
      <c r="T385" s="9" cm="1">
        <f t="array" ref="T385">SUM(LARGE(CHOOSE({1,2,3,4,5,6}, G385, I385, K385, M385, O385, Q385), _xlfn.SEQUENCE(MIN(5, COUNTA(G385, I385, K385, M385, O385, Q385)))))</f>
        <v>0</v>
      </c>
      <c r="U385" s="9">
        <f>1+COUNTIFS(B:B,B385,R:R,"&gt;"&amp;R385)</f>
        <v>16</v>
      </c>
    </row>
    <row r="386" spans="1:21" ht="20.100000000000001" customHeight="1" x14ac:dyDescent="0.3">
      <c r="A386" s="11" t="s">
        <v>318</v>
      </c>
      <c r="B386" s="20" t="s">
        <v>23</v>
      </c>
      <c r="C386" s="12" t="s">
        <v>310</v>
      </c>
      <c r="D386" s="11" t="str">
        <f>IF(OR(B386="Bant Girls", B386="Juv Girls"), "Bant/Juv Girls",
 IF(OR(B386="Jr Girls", B386="Sr Girls"), "Jr/Sr Girls", B386))</f>
        <v>Jr/Sr Girls</v>
      </c>
      <c r="E386" s="61">
        <v>1203</v>
      </c>
      <c r="F386" s="45" t="s">
        <v>495</v>
      </c>
      <c r="G386" s="8">
        <f>IFERROR(VALUE(VLOOKUP(F386, PTS!$A$2:$B$63, 2, FALSE)), "")</f>
        <v>0</v>
      </c>
      <c r="H386" s="45" t="s">
        <v>495</v>
      </c>
      <c r="I386" s="8">
        <f>IFERROR(VALUE(VLOOKUP(H386, PTS!$A$2:$B$63, 2, FALSE)), "")</f>
        <v>0</v>
      </c>
      <c r="J386" s="9" t="s">
        <v>495</v>
      </c>
      <c r="K386" s="8">
        <f>IFERROR(VALUE(VLOOKUP(J386, PTS!$A$2:$B$63, 2, FALSE)), "")</f>
        <v>0</v>
      </c>
      <c r="L386" s="20"/>
      <c r="M386" s="20"/>
      <c r="N386" s="20"/>
      <c r="O386" s="20"/>
      <c r="P386" s="20"/>
      <c r="Q386" s="20"/>
      <c r="R386" s="9">
        <f>SUM(G386,I386,K386,M386,O386,Q386)</f>
        <v>0</v>
      </c>
      <c r="S386" s="9"/>
      <c r="T386" s="9" cm="1">
        <f t="array" ref="T386">SUM(LARGE(CHOOSE({1,2,3,4,5,6}, G386, I386, K386, M386, O386, Q386), _xlfn.SEQUENCE(MIN(5, COUNTA(G386, I386, K386, M386, O386, Q386)))))</f>
        <v>0</v>
      </c>
      <c r="U386" s="9">
        <f>1+COUNTIFS(B:B,B386,R:R,"&gt;"&amp;R386)</f>
        <v>16</v>
      </c>
    </row>
    <row r="387" spans="1:21" ht="20.100000000000001" customHeight="1" x14ac:dyDescent="0.3">
      <c r="A387" s="43" t="s">
        <v>418</v>
      </c>
      <c r="B387" s="20" t="s">
        <v>23</v>
      </c>
      <c r="C387" s="12" t="s">
        <v>248</v>
      </c>
      <c r="D387" s="11" t="str">
        <f>IF(OR(B387="Bant Girls", B387="Juv Girls"), "Bant/Juv Girls",
 IF(OR(B387="Jr Girls", B387="Sr Girls"), "Jr/Sr Girls", B387))</f>
        <v>Jr/Sr Girls</v>
      </c>
      <c r="E387" s="61">
        <v>1282</v>
      </c>
      <c r="F387" s="45">
        <v>11</v>
      </c>
      <c r="G387" s="8">
        <f>IFERROR(VALUE(VLOOKUP(F387, PTS!$A$2:$B$63, 2, FALSE)), "")</f>
        <v>53</v>
      </c>
      <c r="H387" s="45" t="s">
        <v>495</v>
      </c>
      <c r="I387" s="8">
        <f>IFERROR(VALUE(VLOOKUP(H387, PTS!$A$2:$B$63, 2, FALSE)), "")</f>
        <v>0</v>
      </c>
      <c r="J387" s="9" t="s">
        <v>495</v>
      </c>
      <c r="K387" s="8">
        <f>IFERROR(VALUE(VLOOKUP(J387, PTS!$A$2:$B$63, 2, FALSE)), "")</f>
        <v>0</v>
      </c>
      <c r="L387" s="20"/>
      <c r="M387" s="20"/>
      <c r="N387" s="20"/>
      <c r="O387" s="20"/>
      <c r="P387" s="20"/>
      <c r="Q387" s="20"/>
      <c r="R387" s="9">
        <f>SUM(G387,I387,K387,M387,O387,Q387)</f>
        <v>53</v>
      </c>
      <c r="S387" s="9"/>
      <c r="T387" s="9" cm="1">
        <f t="array" ref="T387">SUM(LARGE(CHOOSE({1,2,3,4,5,6}, G387, I387, K387, M387, O387, Q387), _xlfn.SEQUENCE(MIN(5, COUNTA(G387, I387, K387, M387, O387, Q387)))))</f>
        <v>53</v>
      </c>
      <c r="U387" s="9">
        <f>1+COUNTIFS(B:B,B387,R:R,"&gt;"&amp;R387)</f>
        <v>14</v>
      </c>
    </row>
    <row r="388" spans="1:21" ht="20.100000000000001" customHeight="1" x14ac:dyDescent="0.3">
      <c r="A388" s="11" t="s">
        <v>394</v>
      </c>
      <c r="B388" s="20" t="s">
        <v>23</v>
      </c>
      <c r="C388" s="21" t="s">
        <v>385</v>
      </c>
      <c r="D388" s="11" t="str">
        <f>IF(OR(B388="Bant Girls", B388="Juv Girls"), "Bant/Juv Girls",
 IF(OR(B388="Jr Girls", B388="Sr Girls"), "Jr/Sr Girls", B388))</f>
        <v>Jr/Sr Girls</v>
      </c>
      <c r="E388" s="61">
        <v>1220</v>
      </c>
      <c r="F388" s="45">
        <v>3</v>
      </c>
      <c r="G388" s="8">
        <f>IFERROR(VALUE(VLOOKUP(F388, PTS!$A$2:$B$63, 2, FALSE)), "")</f>
        <v>90</v>
      </c>
      <c r="H388" s="45" t="s">
        <v>495</v>
      </c>
      <c r="I388" s="8">
        <f>IFERROR(VALUE(VLOOKUP(H388, PTS!$A$2:$B$63, 2, FALSE)), "")</f>
        <v>0</v>
      </c>
      <c r="J388" s="45" t="s">
        <v>495</v>
      </c>
      <c r="K388" s="8">
        <f>IFERROR(VALUE(VLOOKUP(J388, PTS!$A$2:$B$63, 2, FALSE)), "")</f>
        <v>0</v>
      </c>
      <c r="L388" s="20"/>
      <c r="M388" s="20"/>
      <c r="N388" s="20"/>
      <c r="O388" s="20"/>
      <c r="P388" s="20"/>
      <c r="Q388" s="20"/>
      <c r="R388" s="9">
        <f>SUM(G388,I388,K388,M388,O388,Q388)</f>
        <v>90</v>
      </c>
      <c r="S388" s="9"/>
      <c r="T388" s="9" cm="1">
        <f t="array" ref="T388">SUM(LARGE(CHOOSE({1,2,3,4,5,6}, G388, I388, K388, M388, O388, Q388), _xlfn.SEQUENCE(MIN(5, COUNTA(G388, I388, K388, M388, O388, Q388)))))</f>
        <v>90</v>
      </c>
      <c r="U388" s="9">
        <f>1+COUNTIFS(B:B,B388,R:R,"&gt;"&amp;R388)</f>
        <v>13</v>
      </c>
    </row>
    <row r="389" spans="1:21" ht="20.100000000000001" customHeight="1" x14ac:dyDescent="0.3">
      <c r="A389" s="10"/>
      <c r="B389" s="10"/>
      <c r="C389" s="52"/>
      <c r="D389" s="52"/>
    </row>
  </sheetData>
  <sortState xmlns:xlrd2="http://schemas.microsoft.com/office/spreadsheetml/2017/richdata2" ref="A91:K153">
    <sortCondition ref="J91:J153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70" workbookViewId="0">
      <selection activeCell="E94" sqref="E94"/>
    </sheetView>
  </sheetViews>
  <sheetFormatPr defaultRowHeight="16.8" x14ac:dyDescent="0.4"/>
  <cols>
    <col min="1" max="1" width="14.109375" style="18" customWidth="1"/>
    <col min="2" max="2" width="16" style="18" customWidth="1"/>
    <col min="3" max="11" width="8.88671875" style="18" customWidth="1"/>
    <col min="21" max="16384" width="8.88671875" style="18"/>
  </cols>
  <sheetData>
    <row r="1" spans="1:9" x14ac:dyDescent="0.4">
      <c r="A1" s="29" t="s">
        <v>1</v>
      </c>
      <c r="B1" s="29" t="s">
        <v>5</v>
      </c>
      <c r="C1" s="29" t="s">
        <v>2</v>
      </c>
      <c r="D1" s="29" t="s">
        <v>3</v>
      </c>
      <c r="E1" s="29" t="s">
        <v>4</v>
      </c>
      <c r="F1" s="29" t="s">
        <v>16</v>
      </c>
      <c r="G1" s="29" t="s">
        <v>17</v>
      </c>
      <c r="H1" s="29" t="s">
        <v>18</v>
      </c>
      <c r="I1" s="29" t="s">
        <v>19</v>
      </c>
    </row>
    <row r="2" spans="1:9" x14ac:dyDescent="0.4">
      <c r="A2" s="127" t="str">
        <f>TeamHelper!I16</f>
        <v>Bant Boys</v>
      </c>
      <c r="B2" s="127" t="str">
        <f>TeamHelper!H16</f>
        <v>Carson</v>
      </c>
      <c r="C2" s="127" t="str" cm="1">
        <f t="array" ref="C2">IF(
  COUNTIFS('Individual Results'!$D$2:$D$411, $A2,
           'Individual Results'!$C$2:$C$411, $B2,
           'Individual Results'!$G$2:$G$411, "&gt;0")&gt;=3,
  SUM(LARGE(
    IF(
      ('Individual Results'!$D$2:$D$411=$A2) *
      ('Individual Results'!$C$2:$C$411=$B2) *
      ('Individual Results'!$G$2:$G$411&gt;0),
      VALUE('Individual Results'!$G$2:$G$411)
    ),
    {1,2,3}
  )),
  ""
)</f>
        <v/>
      </c>
      <c r="D2" s="127" t="str" cm="1">
        <f t="array" ref="D2">IF(
  COUNTIFS('Individual Results'!$D$2:$D$411, $A2,
           'Individual Results'!$C$2:$C$411, $B2,
           'Individual Results'!$I$2:$I$411, "&gt;0")&gt;=3,
  SUM(LARGE(
    IF(
      ('Individual Results'!$D$2:$D$411=$A2) *
      ('Individual Results'!$C$2:$C$411=$B2) *
      ('Individual Results'!$I$2:$I$411&gt;0),
      VALUE('Individual Results'!$I$2:$I$411)
    ),
    {1,2,3}
  )),
  ""
)</f>
        <v/>
      </c>
      <c r="E2" s="127" t="str" cm="1">
        <f t="array" ref="E2">IF(
  COUNTIFS('Individual Results'!$D$2:$D$411, $A2,
           'Individual Results'!$C$2:$C$411, $B2,
           'Individual Results'!$K$2:$K$411, "&gt;0")&gt;=3,
  SUM(LARGE(
    IF(
      ('Individual Results'!$D$2:$D$411=$A2) *
      ('Individual Results'!$C$2:$C$411=$B2) *
      ('Individual Results'!$K$2:$K$411&gt;0),
      VALUE('Individual Results'!$K$2:$K$411)
    ),
    {1,2,3}
  )),
  ""
)</f>
        <v/>
      </c>
      <c r="F2" s="127" t="str" cm="1">
        <f t="array" ref="F2">IF(
  COUNTIFS('Individual Results'!$D$2:$D$411, $A2,
           'Individual Results'!$C$2:$C$411, $B2,
           'Individual Results'!$M$2:$M$411, "&gt;0")&gt;=3,
  SUM(LARGE(
    IF(
      ('Individual Results'!$D$2:$D$411=$A2) *
      ('Individual Results'!$C$2:$C$411=$B2) *
      ('Individual Results'!$M$2:$M$411&gt;0),
      VALUE('Individual Results'!$M$2:$M$411)
    ),
    {1,2,3}
  )),
  ""
)</f>
        <v/>
      </c>
      <c r="G2" s="127" t="str" cm="1">
        <f t="array" ref="G2">IF(
  COUNTIFS('Individual Results'!$D$2:$D$411, $A2,
           'Individual Results'!$C$2:$C$411, $B2,
           'Individual Results'!$O$2:$O$411, "&gt;0")&gt;=3,
  SUM(LARGE(
    IF(
      ('Individual Results'!$D$2:$D$411=$A2) *
      ('Individual Results'!$C$2:$C$411=$B2) *
      ('Individual Results'!$O$2:$O$411&gt;0),
      VALUE('Individual Results'!$O$2:$O$411)
    ),
    {1,2,3}
  )),
  ""
)</f>
        <v/>
      </c>
      <c r="H2" s="127" t="str" cm="1">
        <f t="array" ref="H2">IF(
  COUNTIFS('Individual Results'!$D$2:$D$411, $A2,
           'Individual Results'!$C$2:$C$411, $B2,
           'Individual Results'!$Q$2:$Q$411, "&gt;0")&gt;=3,
  SUM(LARGE(
    IF(
      ('Individual Results'!$D$2:$D$411=$A2) *
      ('Individual Results'!$C$2:$C$411=$B2) *
      ('Individual Results'!$Q$2:$Q$411&gt;0),
      VALUE('Individual Results'!$Q$2:$Q$411)
    ),
    {1,2,3}
  )),
  ""
)</f>
        <v/>
      </c>
      <c r="I2" s="127">
        <f t="shared" ref="I2:I33" si="0">SUM(C2:H2)</f>
        <v>0</v>
      </c>
    </row>
    <row r="3" spans="1:9" s="29" customFormat="1" x14ac:dyDescent="0.4">
      <c r="A3" s="127" t="str">
        <f>TeamHelper!I10</f>
        <v>Bant Boys</v>
      </c>
      <c r="B3" s="127" t="str">
        <f>TeamHelper!H10</f>
        <v>Seycove</v>
      </c>
      <c r="C3" s="127" cm="1">
        <f t="array" ref="C3">IF(
  COUNTIFS('Individual Results'!$D$2:$D$411, $A3,
           'Individual Results'!$C$2:$C$411, $B3,
           'Individual Results'!$G$2:$G$411, "&gt;0")&gt;=3,
  SUM(LARGE(
    IF(
      ('Individual Results'!$D$2:$D$411=$A3) *
      ('Individual Results'!$C$2:$C$411=$B3) *
      ('Individual Results'!$G$2:$G$411&gt;0),
      VALUE('Individual Results'!$G$2:$G$411)
    ),
    {1,2,3}
  )),
  ""
)</f>
        <v>138</v>
      </c>
      <c r="D3" s="127" cm="1">
        <f t="array" ref="D3">IF(
  COUNTIFS('Individual Results'!$D$2:$D$411, $A3,
           'Individual Results'!$C$2:$C$411, $B3,
           'Individual Results'!$I$2:$I$411, "&gt;0")&gt;=3,
  SUM(LARGE(
    IF(
      ('Individual Results'!$D$2:$D$411=$A3) *
      ('Individual Results'!$C$2:$C$411=$B3) *
      ('Individual Results'!$I$2:$I$411&gt;0),
      VALUE('Individual Results'!$I$2:$I$411)
    ),
    {1,2,3}
  )),
  ""
)</f>
        <v>92</v>
      </c>
      <c r="E3" s="127" t="str" cm="1">
        <f t="array" ref="E3">IF(
  COUNTIFS('Individual Results'!$D$2:$D$411, $A3,
           'Individual Results'!$C$2:$C$411, $B3,
           'Individual Results'!$K$2:$K$411, "&gt;0")&gt;=3,
  SUM(LARGE(
    IF(
      ('Individual Results'!$D$2:$D$411=$A3) *
      ('Individual Results'!$C$2:$C$411=$B3) *
      ('Individual Results'!$K$2:$K$411&gt;0),
      VALUE('Individual Results'!$K$2:$K$411)
    ),
    {1,2,3}
  )),
  ""
)</f>
        <v/>
      </c>
      <c r="F3" s="127" t="str" cm="1">
        <f t="array" ref="F3">IF(
  COUNTIFS('Individual Results'!$D$2:$D$411, $A3,
           'Individual Results'!$C$2:$C$411, $B3,
           'Individual Results'!$M$2:$M$411, "&gt;0")&gt;=3,
  SUM(LARGE(
    IF(
      ('Individual Results'!$D$2:$D$411=$A3) *
      ('Individual Results'!$C$2:$C$411=$B3) *
      ('Individual Results'!$M$2:$M$411&gt;0),
      VALUE('Individual Results'!$M$2:$M$411)
    ),
    {1,2,3}
  )),
  ""
)</f>
        <v/>
      </c>
      <c r="G3" s="127" t="str" cm="1">
        <f t="array" ref="G3">IF(
  COUNTIFS('Individual Results'!$D$2:$D$411, $A3,
           'Individual Results'!$C$2:$C$411, $B3,
           'Individual Results'!$O$2:$O$411, "&gt;0")&gt;=3,
  SUM(LARGE(
    IF(
      ('Individual Results'!$D$2:$D$411=$A3) *
      ('Individual Results'!$C$2:$C$411=$B3) *
      ('Individual Results'!$O$2:$O$411&gt;0),
      VALUE('Individual Results'!$O$2:$O$411)
    ),
    {1,2,3}
  )),
  ""
)</f>
        <v/>
      </c>
      <c r="H3" s="127" t="str" cm="1">
        <f t="array" ref="H3">IF(
  COUNTIFS('Individual Results'!$D$2:$D$411, $A3,
           'Individual Results'!$C$2:$C$411, $B3,
           'Individual Results'!$Q$2:$Q$411, "&gt;0")&gt;=3,
  SUM(LARGE(
    IF(
      ('Individual Results'!$D$2:$D$411=$A3) *
      ('Individual Results'!$C$2:$C$411=$B3) *
      ('Individual Results'!$Q$2:$Q$411&gt;0),
      VALUE('Individual Results'!$Q$2:$Q$411)
    ),
    {1,2,3}
  )),
  ""
)</f>
        <v/>
      </c>
      <c r="I3" s="127">
        <f t="shared" si="0"/>
        <v>230</v>
      </c>
    </row>
    <row r="4" spans="1:9" x14ac:dyDescent="0.4">
      <c r="A4" s="127" t="str">
        <f>TeamHelper!I2</f>
        <v>Bant Boys</v>
      </c>
      <c r="B4" s="127" t="str">
        <f>TeamHelper!H2</f>
        <v>Pemberton</v>
      </c>
      <c r="C4" s="127" t="str" cm="1">
        <f t="array" ref="C4">IF(
  COUNTIFS('Individual Results'!$D$2:$D$411, $A4,
           'Individual Results'!$C$2:$C$411, $B4,
           'Individual Results'!$G$2:$G$411, "&gt;0")&gt;=3,
  SUM(LARGE(
    IF(
      ('Individual Results'!$D$2:$D$411=$A4) *
      ('Individual Results'!$C$2:$C$411=$B4) *
      ('Individual Results'!$G$2:$G$411&gt;0),
      VALUE('Individual Results'!$G$2:$G$411)
    ),
    {1,2,3}
  )),
  ""
)</f>
        <v/>
      </c>
      <c r="D4" s="127" t="str" cm="1">
        <f t="array" ref="D4">IF(
  COUNTIFS('Individual Results'!$D$2:$D$411, $A4,
           'Individual Results'!$C$2:$C$411, $B4,
           'Individual Results'!$I$2:$I$411, "&gt;0")&gt;=3,
  SUM(LARGE(
    IF(
      ('Individual Results'!$D$2:$D$411=$A4) *
      ('Individual Results'!$C$2:$C$411=$B4) *
      ('Individual Results'!$I$2:$I$411&gt;0),
      VALUE('Individual Results'!$I$2:$I$411)
    ),
    {1,2,3}
  )),
  ""
)</f>
        <v/>
      </c>
      <c r="E4" s="127" cm="1">
        <f t="array" ref="E4">IF(
  COUNTIFS('Individual Results'!$D$2:$D$411, $A4,
           'Individual Results'!$C$2:$C$411, $B4,
           'Individual Results'!$K$2:$K$411, "&gt;0")&gt;=3,
  SUM(LARGE(
    IF(
      ('Individual Results'!$D$2:$D$411=$A4) *
      ('Individual Results'!$C$2:$C$411=$B4) *
      ('Individual Results'!$K$2:$K$411&gt;0),
      VALUE('Individual Results'!$K$2:$K$411)
    ),
    {1,2,3}
  )),
  ""
)</f>
        <v>163</v>
      </c>
      <c r="F4" s="127" t="str" cm="1">
        <f t="array" ref="F4">IF(
  COUNTIFS('Individual Results'!$D$2:$D$411, $A4,
           'Individual Results'!$C$2:$C$411, $B4,
           'Individual Results'!$M$2:$M$411, "&gt;0")&gt;=3,
  SUM(LARGE(
    IF(
      ('Individual Results'!$D$2:$D$411=$A4) *
      ('Individual Results'!$C$2:$C$411=$B4) *
      ('Individual Results'!$M$2:$M$411&gt;0),
      VALUE('Individual Results'!$M$2:$M$411)
    ),
    {1,2,3}
  )),
  ""
)</f>
        <v/>
      </c>
      <c r="G4" s="127" t="str" cm="1">
        <f t="array" ref="G4">IF(
  COUNTIFS('Individual Results'!$D$2:$D$411, $A4,
           'Individual Results'!$C$2:$C$411, $B4,
           'Individual Results'!$O$2:$O$411, "&gt;0")&gt;=3,
  SUM(LARGE(
    IF(
      ('Individual Results'!$D$2:$D$411=$A4) *
      ('Individual Results'!$C$2:$C$411=$B4) *
      ('Individual Results'!$O$2:$O$411&gt;0),
      VALUE('Individual Results'!$O$2:$O$411)
    ),
    {1,2,3}
  )),
  ""
)</f>
        <v/>
      </c>
      <c r="H4" s="127" t="str" cm="1">
        <f t="array" ref="H4">IF(
  COUNTIFS('Individual Results'!$D$2:$D$411, $A4,
           'Individual Results'!$C$2:$C$411, $B4,
           'Individual Results'!$Q$2:$Q$411, "&gt;0")&gt;=3,
  SUM(LARGE(
    IF(
      ('Individual Results'!$D$2:$D$411=$A4) *
      ('Individual Results'!$C$2:$C$411=$B4) *
      ('Individual Results'!$Q$2:$Q$411&gt;0),
      VALUE('Individual Results'!$Q$2:$Q$411)
    ),
    {1,2,3}
  )),
  ""
)</f>
        <v/>
      </c>
      <c r="I4" s="127">
        <f t="shared" si="0"/>
        <v>163</v>
      </c>
    </row>
    <row r="5" spans="1:9" x14ac:dyDescent="0.4">
      <c r="A5" s="127" t="str">
        <f>TeamHelper!I7</f>
        <v>Bant Boys</v>
      </c>
      <c r="B5" s="127" t="str">
        <f>TeamHelper!H7</f>
        <v>Elphinstone</v>
      </c>
      <c r="C5" s="127" t="str" cm="1">
        <f t="array" ref="C5">IF(
  COUNTIFS('Individual Results'!$D$2:$D$411, $A5,
           'Individual Results'!$C$2:$C$411, $B5,
           'Individual Results'!$G$2:$G$411, "&gt;0")&gt;=3,
  SUM(LARGE(
    IF(
      ('Individual Results'!$D$2:$D$411=$A5) *
      ('Individual Results'!$C$2:$C$411=$B5) *
      ('Individual Results'!$G$2:$G$411&gt;0),
      VALUE('Individual Results'!$G$2:$G$411)
    ),
    {1,2,3}
  )),
  ""
)</f>
        <v/>
      </c>
      <c r="D5" s="127" t="str" cm="1">
        <f t="array" ref="D5">IF(
  COUNTIFS('Individual Results'!$D$2:$D$411, $A5,
           'Individual Results'!$C$2:$C$411, $B5,
           'Individual Results'!$I$2:$I$411, "&gt;0")&gt;=3,
  SUM(LARGE(
    IF(
      ('Individual Results'!$D$2:$D$411=$A5) *
      ('Individual Results'!$C$2:$C$411=$B5) *
      ('Individual Results'!$I$2:$I$411&gt;0),
      VALUE('Individual Results'!$I$2:$I$411)
    ),
    {1,2,3}
  )),
  ""
)</f>
        <v/>
      </c>
      <c r="E5" s="127" cm="1">
        <f t="array" ref="E5">IF(
  COUNTIFS('Individual Results'!$D$2:$D$411, $A5,
           'Individual Results'!$C$2:$C$411, $B5,
           'Individual Results'!$K$2:$K$411, "&gt;0")&gt;=3,
  SUM(LARGE(
    IF(
      ('Individual Results'!$D$2:$D$411=$A5) *
      ('Individual Results'!$C$2:$C$411=$B5) *
      ('Individual Results'!$K$2:$K$411&gt;0),
      VALUE('Individual Results'!$K$2:$K$411)
    ),
    {1,2,3}
  )),
  ""
)</f>
        <v>154</v>
      </c>
      <c r="F5" s="127" t="str" cm="1">
        <f t="array" ref="F5">IF(
  COUNTIFS('Individual Results'!$D$2:$D$411, $A5,
           'Individual Results'!$C$2:$C$411, $B5,
           'Individual Results'!$M$2:$M$411, "&gt;0")&gt;=3,
  SUM(LARGE(
    IF(
      ('Individual Results'!$D$2:$D$411=$A5) *
      ('Individual Results'!$C$2:$C$411=$B5) *
      ('Individual Results'!$M$2:$M$411&gt;0),
      VALUE('Individual Results'!$M$2:$M$411)
    ),
    {1,2,3}
  )),
  ""
)</f>
        <v/>
      </c>
      <c r="G5" s="127" t="str" cm="1">
        <f t="array" ref="G5">IF(
  COUNTIFS('Individual Results'!$D$2:$D$411, $A5,
           'Individual Results'!$C$2:$C$411, $B5,
           'Individual Results'!$O$2:$O$411, "&gt;0")&gt;=3,
  SUM(LARGE(
    IF(
      ('Individual Results'!$D$2:$D$411=$A5) *
      ('Individual Results'!$C$2:$C$411=$B5) *
      ('Individual Results'!$O$2:$O$411&gt;0),
      VALUE('Individual Results'!$O$2:$O$411)
    ),
    {1,2,3}
  )),
  ""
)</f>
        <v/>
      </c>
      <c r="H5" s="127" t="str" cm="1">
        <f t="array" ref="H5">IF(
  COUNTIFS('Individual Results'!$D$2:$D$411, $A5,
           'Individual Results'!$C$2:$C$411, $B5,
           'Individual Results'!$Q$2:$Q$411, "&gt;0")&gt;=3,
  SUM(LARGE(
    IF(
      ('Individual Results'!$D$2:$D$411=$A5) *
      ('Individual Results'!$C$2:$C$411=$B5) *
      ('Individual Results'!$Q$2:$Q$411&gt;0),
      VALUE('Individual Results'!$Q$2:$Q$411)
    ),
    {1,2,3}
  )),
  ""
)</f>
        <v/>
      </c>
      <c r="I5" s="127">
        <f t="shared" si="0"/>
        <v>154</v>
      </c>
    </row>
    <row r="6" spans="1:9" x14ac:dyDescent="0.4">
      <c r="A6" s="127" t="str">
        <f>TeamHelper!I14</f>
        <v>Bant Boys</v>
      </c>
      <c r="B6" s="127" t="str">
        <f>TeamHelper!H14</f>
        <v>St. Georges</v>
      </c>
      <c r="C6" s="127" t="str" cm="1">
        <f t="array" ref="C6">IF(
  COUNTIFS('Individual Results'!$D$2:$D$411, $A6,
           'Individual Results'!$C$2:$C$411, $B6,
           'Individual Results'!$G$2:$G$411, "&gt;0")&gt;=3,
  SUM(LARGE(
    IF(
      ('Individual Results'!$D$2:$D$411=$A6) *
      ('Individual Results'!$C$2:$C$411=$B6) *
      ('Individual Results'!$G$2:$G$411&gt;0),
      VALUE('Individual Results'!$G$2:$G$411)
    ),
    {1,2,3}
  )),
  ""
)</f>
        <v/>
      </c>
      <c r="D6" s="127" t="str" cm="1">
        <f t="array" ref="D6">IF(
  COUNTIFS('Individual Results'!$D$2:$D$411, $A6,
           'Individual Results'!$C$2:$C$411, $B6,
           'Individual Results'!$I$2:$I$411, "&gt;0")&gt;=3,
  SUM(LARGE(
    IF(
      ('Individual Results'!$D$2:$D$411=$A6) *
      ('Individual Results'!$C$2:$C$411=$B6) *
      ('Individual Results'!$I$2:$I$411&gt;0),
      VALUE('Individual Results'!$I$2:$I$411)
    ),
    {1,2,3}
  )),
  ""
)</f>
        <v/>
      </c>
      <c r="E6" s="127" t="str" cm="1">
        <f t="array" ref="E6">IF(
  COUNTIFS('Individual Results'!$D$2:$D$411, $A6,
           'Individual Results'!$C$2:$C$411, $B6,
           'Individual Results'!$K$2:$K$411, "&gt;0")&gt;=3,
  SUM(LARGE(
    IF(
      ('Individual Results'!$D$2:$D$411=$A6) *
      ('Individual Results'!$C$2:$C$411=$B6) *
      ('Individual Results'!$K$2:$K$411&gt;0),
      VALUE('Individual Results'!$K$2:$K$411)
    ),
    {1,2,3}
  )),
  ""
)</f>
        <v/>
      </c>
      <c r="F6" s="127" t="str" cm="1">
        <f t="array" ref="F6">IF(
  COUNTIFS('Individual Results'!$D$2:$D$411, $A6,
           'Individual Results'!$C$2:$C$411, $B6,
           'Individual Results'!$M$2:$M$411, "&gt;0")&gt;=3,
  SUM(LARGE(
    IF(
      ('Individual Results'!$D$2:$D$411=$A6) *
      ('Individual Results'!$C$2:$C$411=$B6) *
      ('Individual Results'!$M$2:$M$411&gt;0),
      VALUE('Individual Results'!$M$2:$M$411)
    ),
    {1,2,3}
  )),
  ""
)</f>
        <v/>
      </c>
      <c r="G6" s="127" t="str" cm="1">
        <f t="array" ref="G6">IF(
  COUNTIFS('Individual Results'!$D$2:$D$411, $A6,
           'Individual Results'!$C$2:$C$411, $B6,
           'Individual Results'!$O$2:$O$411, "&gt;0")&gt;=3,
  SUM(LARGE(
    IF(
      ('Individual Results'!$D$2:$D$411=$A6) *
      ('Individual Results'!$C$2:$C$411=$B6) *
      ('Individual Results'!$O$2:$O$411&gt;0),
      VALUE('Individual Results'!$O$2:$O$411)
    ),
    {1,2,3}
  )),
  ""
)</f>
        <v/>
      </c>
      <c r="H6" s="127" t="str" cm="1">
        <f t="array" ref="H6">IF(
  COUNTIFS('Individual Results'!$D$2:$D$411, $A6,
           'Individual Results'!$C$2:$C$411, $B6,
           'Individual Results'!$Q$2:$Q$411, "&gt;0")&gt;=3,
  SUM(LARGE(
    IF(
      ('Individual Results'!$D$2:$D$411=$A6) *
      ('Individual Results'!$C$2:$C$411=$B6) *
      ('Individual Results'!$Q$2:$Q$411&gt;0),
      VALUE('Individual Results'!$Q$2:$Q$411)
    ),
    {1,2,3}
  )),
  ""
)</f>
        <v/>
      </c>
      <c r="I6" s="127">
        <f t="shared" si="0"/>
        <v>0</v>
      </c>
    </row>
    <row r="7" spans="1:9" x14ac:dyDescent="0.4">
      <c r="A7" s="127" t="str">
        <f>TeamHelper!I17</f>
        <v>Bant Boys</v>
      </c>
      <c r="B7" s="127" t="str">
        <f>TeamHelper!H17</f>
        <v>Windsor</v>
      </c>
      <c r="C7" s="127" t="str" cm="1">
        <f t="array" ref="C7">IF(
  COUNTIFS('Individual Results'!$D$2:$D$411, $A7,
           'Individual Results'!$C$2:$C$411, $B7,
           'Individual Results'!$G$2:$G$411, "&gt;0")&gt;=3,
  SUM(LARGE(
    IF(
      ('Individual Results'!$D$2:$D$411=$A7) *
      ('Individual Results'!$C$2:$C$411=$B7) *
      ('Individual Results'!$G$2:$G$411&gt;0),
      VALUE('Individual Results'!$G$2:$G$411)
    ),
    {1,2,3}
  )),
  ""
)</f>
        <v/>
      </c>
      <c r="D7" s="127" t="str" cm="1">
        <f t="array" ref="D7">IF(
  COUNTIFS('Individual Results'!$D$2:$D$411, $A7,
           'Individual Results'!$C$2:$C$411, $B7,
           'Individual Results'!$I$2:$I$411, "&gt;0")&gt;=3,
  SUM(LARGE(
    IF(
      ('Individual Results'!$D$2:$D$411=$A7) *
      ('Individual Results'!$C$2:$C$411=$B7) *
      ('Individual Results'!$I$2:$I$411&gt;0),
      VALUE('Individual Results'!$I$2:$I$411)
    ),
    {1,2,3}
  )),
  ""
)</f>
        <v/>
      </c>
      <c r="E7" s="127" t="str" cm="1">
        <f t="array" ref="E7">IF(
  COUNTIFS('Individual Results'!$D$2:$D$411, $A7,
           'Individual Results'!$C$2:$C$411, $B7,
           'Individual Results'!$K$2:$K$411, "&gt;0")&gt;=3,
  SUM(LARGE(
    IF(
      ('Individual Results'!$D$2:$D$411=$A7) *
      ('Individual Results'!$C$2:$C$411=$B7) *
      ('Individual Results'!$K$2:$K$411&gt;0),
      VALUE('Individual Results'!$K$2:$K$411)
    ),
    {1,2,3}
  )),
  ""
)</f>
        <v/>
      </c>
      <c r="F7" s="127" t="str" cm="1">
        <f t="array" ref="F7">IF(
  COUNTIFS('Individual Results'!$D$2:$D$411, $A7,
           'Individual Results'!$C$2:$C$411, $B7,
           'Individual Results'!$M$2:$M$411, "&gt;0")&gt;=3,
  SUM(LARGE(
    IF(
      ('Individual Results'!$D$2:$D$411=$A7) *
      ('Individual Results'!$C$2:$C$411=$B7) *
      ('Individual Results'!$M$2:$M$411&gt;0),
      VALUE('Individual Results'!$M$2:$M$411)
    ),
    {1,2,3}
  )),
  ""
)</f>
        <v/>
      </c>
      <c r="G7" s="127" t="str" cm="1">
        <f t="array" ref="G7">IF(
  COUNTIFS('Individual Results'!$D$2:$D$411, $A7,
           'Individual Results'!$C$2:$C$411, $B7,
           'Individual Results'!$O$2:$O$411, "&gt;0")&gt;=3,
  SUM(LARGE(
    IF(
      ('Individual Results'!$D$2:$D$411=$A7) *
      ('Individual Results'!$C$2:$C$411=$B7) *
      ('Individual Results'!$O$2:$O$411&gt;0),
      VALUE('Individual Results'!$O$2:$O$411)
    ),
    {1,2,3}
  )),
  ""
)</f>
        <v/>
      </c>
      <c r="H7" s="127" t="str" cm="1">
        <f t="array" ref="H7">IF(
  COUNTIFS('Individual Results'!$D$2:$D$411, $A7,
           'Individual Results'!$C$2:$C$411, $B7,
           'Individual Results'!$Q$2:$Q$411, "&gt;0")&gt;=3,
  SUM(LARGE(
    IF(
      ('Individual Results'!$D$2:$D$411=$A7) *
      ('Individual Results'!$C$2:$C$411=$B7) *
      ('Individual Results'!$Q$2:$Q$411&gt;0),
      VALUE('Individual Results'!$Q$2:$Q$411)
    ),
    {1,2,3}
  )),
  ""
)</f>
        <v/>
      </c>
      <c r="I7" s="127">
        <f t="shared" si="0"/>
        <v>0</v>
      </c>
    </row>
    <row r="8" spans="1:9" x14ac:dyDescent="0.4">
      <c r="A8" s="127" t="str">
        <f>TeamHelper!I4</f>
        <v>Bant Boys</v>
      </c>
      <c r="B8" s="127" t="str">
        <f>TeamHelper!H4</f>
        <v>Argyle</v>
      </c>
      <c r="C8" s="127" cm="1">
        <f t="array" ref="C8">IF(
  COUNTIFS('Individual Results'!$D$2:$D$411, $A8,
           'Individual Results'!$C$2:$C$411, $B8,
           'Individual Results'!$G$2:$G$411, "&gt;0")&gt;=3,
  SUM(LARGE(
    IF(
      ('Individual Results'!$D$2:$D$411=$A8) *
      ('Individual Results'!$C$2:$C$411=$B8) *
      ('Individual Results'!$G$2:$G$411&gt;0),
      VALUE('Individual Results'!$G$2:$G$411)
    ),
    {1,2,3}
  )),
  ""
)</f>
        <v>225</v>
      </c>
      <c r="D8" s="127" cm="1">
        <f t="array" ref="D8">IF(
  COUNTIFS('Individual Results'!$D$2:$D$411, $A8,
           'Individual Results'!$C$2:$C$411, $B8,
           'Individual Results'!$I$2:$I$411, "&gt;0")&gt;=3,
  SUM(LARGE(
    IF(
      ('Individual Results'!$D$2:$D$411=$A8) *
      ('Individual Results'!$C$2:$C$411=$B8) *
      ('Individual Results'!$I$2:$I$411&gt;0),
      VALUE('Individual Results'!$I$2:$I$411)
    ),
    {1,2,3}
  )),
  ""
)</f>
        <v>138</v>
      </c>
      <c r="E8" s="127" cm="1">
        <f t="array" ref="E8">IF(
  COUNTIFS('Individual Results'!$D$2:$D$411, $A8,
           'Individual Results'!$C$2:$C$411, $B8,
           'Individual Results'!$K$2:$K$411, "&gt;0")&gt;=3,
  SUM(LARGE(
    IF(
      ('Individual Results'!$D$2:$D$411=$A8) *
      ('Individual Results'!$C$2:$C$411=$B8) *
      ('Individual Results'!$K$2:$K$411&gt;0),
      VALUE('Individual Results'!$K$2:$K$411)
    ),
    {1,2,3}
  )),
  ""
)</f>
        <v>200</v>
      </c>
      <c r="F8" s="127" t="str" cm="1">
        <f t="array" ref="F8">IF(
  COUNTIFS('Individual Results'!$D$2:$D$411, $A8,
           'Individual Results'!$C$2:$C$411, $B8,
           'Individual Results'!$M$2:$M$411, "&gt;0")&gt;=3,
  SUM(LARGE(
    IF(
      ('Individual Results'!$D$2:$D$411=$A8) *
      ('Individual Results'!$C$2:$C$411=$B8) *
      ('Individual Results'!$M$2:$M$411&gt;0),
      VALUE('Individual Results'!$M$2:$M$411)
    ),
    {1,2,3}
  )),
  ""
)</f>
        <v/>
      </c>
      <c r="G8" s="127" t="str" cm="1">
        <f t="array" ref="G8">IF(
  COUNTIFS('Individual Results'!$D$2:$D$411, $A8,
           'Individual Results'!$C$2:$C$411, $B8,
           'Individual Results'!$O$2:$O$411, "&gt;0")&gt;=3,
  SUM(LARGE(
    IF(
      ('Individual Results'!$D$2:$D$411=$A8) *
      ('Individual Results'!$C$2:$C$411=$B8) *
      ('Individual Results'!$O$2:$O$411&gt;0),
      VALUE('Individual Results'!$O$2:$O$411)
    ),
    {1,2,3}
  )),
  ""
)</f>
        <v/>
      </c>
      <c r="H8" s="127" t="str" cm="1">
        <f t="array" ref="H8">IF(
  COUNTIFS('Individual Results'!$D$2:$D$411, $A8,
           'Individual Results'!$C$2:$C$411, $B8,
           'Individual Results'!$Q$2:$Q$411, "&gt;0")&gt;=3,
  SUM(LARGE(
    IF(
      ('Individual Results'!$D$2:$D$411=$A8) *
      ('Individual Results'!$C$2:$C$411=$B8) *
      ('Individual Results'!$Q$2:$Q$411&gt;0),
      VALUE('Individual Results'!$Q$2:$Q$411)
    ),
    {1,2,3}
  )),
  ""
)</f>
        <v/>
      </c>
      <c r="I8" s="127">
        <f t="shared" si="0"/>
        <v>563</v>
      </c>
    </row>
    <row r="9" spans="1:9" x14ac:dyDescent="0.4">
      <c r="A9" s="127" t="str">
        <f>TeamHelper!I9</f>
        <v>Bant Boys</v>
      </c>
      <c r="B9" s="127" t="str">
        <f>TeamHelper!H9</f>
        <v xml:space="preserve">Don Ross </v>
      </c>
      <c r="C9" s="127" t="str" cm="1">
        <f t="array" ref="C9">IF(
  COUNTIFS('Individual Results'!$D$2:$D$411, $A9,
           'Individual Results'!$C$2:$C$411, $B9,
           'Individual Results'!$G$2:$G$411, "&gt;0")&gt;=3,
  SUM(LARGE(
    IF(
      ('Individual Results'!$D$2:$D$411=$A9) *
      ('Individual Results'!$C$2:$C$411=$B9) *
      ('Individual Results'!$G$2:$G$411&gt;0),
      VALUE('Individual Results'!$G$2:$G$411)
    ),
    {1,2,3}
  )),
  ""
)</f>
        <v/>
      </c>
      <c r="D9" s="127" t="str" cm="1">
        <f t="array" ref="D9">IF(
  COUNTIFS('Individual Results'!$D$2:$D$411, $A9,
           'Individual Results'!$C$2:$C$411, $B9,
           'Individual Results'!$I$2:$I$411, "&gt;0")&gt;=3,
  SUM(LARGE(
    IF(
      ('Individual Results'!$D$2:$D$411=$A9) *
      ('Individual Results'!$C$2:$C$411=$B9) *
      ('Individual Results'!$I$2:$I$411&gt;0),
      VALUE('Individual Results'!$I$2:$I$411)
    ),
    {1,2,3}
  )),
  ""
)</f>
        <v/>
      </c>
      <c r="E9" s="127" t="str" cm="1">
        <f t="array" ref="E9">IF(
  COUNTIFS('Individual Results'!$D$2:$D$411, $A9,
           'Individual Results'!$C$2:$C$411, $B9,
           'Individual Results'!$K$2:$K$411, "&gt;0")&gt;=3,
  SUM(LARGE(
    IF(
      ('Individual Results'!$D$2:$D$411=$A9) *
      ('Individual Results'!$C$2:$C$411=$B9) *
      ('Individual Results'!$K$2:$K$411&gt;0),
      VALUE('Individual Results'!$K$2:$K$411)
    ),
    {1,2,3}
  )),
  ""
)</f>
        <v/>
      </c>
      <c r="F9" s="127" t="str" cm="1">
        <f t="array" ref="F9">IF(
  COUNTIFS('Individual Results'!$D$2:$D$411, $A9,
           'Individual Results'!$C$2:$C$411, $B9,
           'Individual Results'!$M$2:$M$411, "&gt;0")&gt;=3,
  SUM(LARGE(
    IF(
      ('Individual Results'!$D$2:$D$411=$A9) *
      ('Individual Results'!$C$2:$C$411=$B9) *
      ('Individual Results'!$M$2:$M$411&gt;0),
      VALUE('Individual Results'!$M$2:$M$411)
    ),
    {1,2,3}
  )),
  ""
)</f>
        <v/>
      </c>
      <c r="G9" s="127" t="str" cm="1">
        <f t="array" ref="G9">IF(
  COUNTIFS('Individual Results'!$D$2:$D$411, $A9,
           'Individual Results'!$C$2:$C$411, $B9,
           'Individual Results'!$O$2:$O$411, "&gt;0")&gt;=3,
  SUM(LARGE(
    IF(
      ('Individual Results'!$D$2:$D$411=$A9) *
      ('Individual Results'!$C$2:$C$411=$B9) *
      ('Individual Results'!$O$2:$O$411&gt;0),
      VALUE('Individual Results'!$O$2:$O$411)
    ),
    {1,2,3}
  )),
  ""
)</f>
        <v/>
      </c>
      <c r="H9" s="127" t="str" cm="1">
        <f t="array" ref="H9">IF(
  COUNTIFS('Individual Results'!$D$2:$D$411, $A9,
           'Individual Results'!$C$2:$C$411, $B9,
           'Individual Results'!$Q$2:$Q$411, "&gt;0")&gt;=3,
  SUM(LARGE(
    IF(
      ('Individual Results'!$D$2:$D$411=$A9) *
      ('Individual Results'!$C$2:$C$411=$B9) *
      ('Individual Results'!$Q$2:$Q$411&gt;0),
      VALUE('Individual Results'!$Q$2:$Q$411)
    ),
    {1,2,3}
  )),
  ""
)</f>
        <v/>
      </c>
      <c r="I9" s="127">
        <f t="shared" si="0"/>
        <v>0</v>
      </c>
    </row>
    <row r="10" spans="1:9" x14ac:dyDescent="0.4">
      <c r="A10" s="127" t="str">
        <f>TeamHelper!I5</f>
        <v>Bant Boys</v>
      </c>
      <c r="B10" s="127" t="str">
        <f>TeamHelper!H5</f>
        <v>Handsworth</v>
      </c>
      <c r="C10" s="127" cm="1">
        <f t="array" ref="C10">IF(
  COUNTIFS('Individual Results'!$D$2:$D$411, $A10,
           'Individual Results'!$C$2:$C$411, $B10,
           'Individual Results'!$G$2:$G$411, "&gt;0")&gt;=3,
  SUM(LARGE(
    IF(
      ('Individual Results'!$D$2:$D$411=$A10) *
      ('Individual Results'!$C$2:$C$411=$B10) *
      ('Individual Results'!$G$2:$G$411&gt;0),
      VALUE('Individual Results'!$G$2:$G$411)
    ),
    {1,2,3}
  )),
  ""
)</f>
        <v>190</v>
      </c>
      <c r="D10" s="127" cm="1">
        <f t="array" ref="D10">IF(
  COUNTIFS('Individual Results'!$D$2:$D$411, $A10,
           'Individual Results'!$C$2:$C$411, $B10,
           'Individual Results'!$I$2:$I$411, "&gt;0")&gt;=3,
  SUM(LARGE(
    IF(
      ('Individual Results'!$D$2:$D$411=$A10) *
      ('Individual Results'!$C$2:$C$411=$B10) *
      ('Individual Results'!$I$2:$I$411&gt;0),
      VALUE('Individual Results'!$I$2:$I$411)
    ),
    {1,2,3}
  )),
  ""
)</f>
        <v>180</v>
      </c>
      <c r="E10" s="127" cm="1">
        <f t="array" ref="E10">IF(
  COUNTIFS('Individual Results'!$D$2:$D$411, $A10,
           'Individual Results'!$C$2:$C$411, $B10,
           'Individual Results'!$K$2:$K$411, "&gt;0")&gt;=3,
  SUM(LARGE(
    IF(
      ('Individual Results'!$D$2:$D$411=$A10) *
      ('Individual Results'!$C$2:$C$411=$B10) *
      ('Individual Results'!$K$2:$K$411&gt;0),
      VALUE('Individual Results'!$K$2:$K$411)
    ),
    {1,2,3}
  )),
  ""
)</f>
        <v>181</v>
      </c>
      <c r="F10" s="127" t="str" cm="1">
        <f t="array" ref="F10">IF(
  COUNTIFS('Individual Results'!$D$2:$D$411, $A10,
           'Individual Results'!$C$2:$C$411, $B10,
           'Individual Results'!$M$2:$M$411, "&gt;0")&gt;=3,
  SUM(LARGE(
    IF(
      ('Individual Results'!$D$2:$D$411=$A10) *
      ('Individual Results'!$C$2:$C$411=$B10) *
      ('Individual Results'!$M$2:$M$411&gt;0),
      VALUE('Individual Results'!$M$2:$M$411)
    ),
    {1,2,3}
  )),
  ""
)</f>
        <v/>
      </c>
      <c r="G10" s="127" t="str" cm="1">
        <f t="array" ref="G10">IF(
  COUNTIFS('Individual Results'!$D$2:$D$411, $A10,
           'Individual Results'!$C$2:$C$411, $B10,
           'Individual Results'!$O$2:$O$411, "&gt;0")&gt;=3,
  SUM(LARGE(
    IF(
      ('Individual Results'!$D$2:$D$411=$A10) *
      ('Individual Results'!$C$2:$C$411=$B10) *
      ('Individual Results'!$O$2:$O$411&gt;0),
      VALUE('Individual Results'!$O$2:$O$411)
    ),
    {1,2,3}
  )),
  ""
)</f>
        <v/>
      </c>
      <c r="H10" s="127" t="str" cm="1">
        <f t="array" ref="H10">IF(
  COUNTIFS('Individual Results'!$D$2:$D$411, $A10,
           'Individual Results'!$C$2:$C$411, $B10,
           'Individual Results'!$Q$2:$Q$411, "&gt;0")&gt;=3,
  SUM(LARGE(
    IF(
      ('Individual Results'!$D$2:$D$411=$A10) *
      ('Individual Results'!$C$2:$C$411=$B10) *
      ('Individual Results'!$Q$2:$Q$411&gt;0),
      VALUE('Individual Results'!$Q$2:$Q$411)
    ),
    {1,2,3}
  )),
  ""
)</f>
        <v/>
      </c>
      <c r="I10" s="127">
        <f t="shared" si="0"/>
        <v>551</v>
      </c>
    </row>
    <row r="11" spans="1:9" x14ac:dyDescent="0.4">
      <c r="A11" s="127" t="str">
        <f>TeamHelper!I12</f>
        <v>Bant Boys</v>
      </c>
      <c r="B11" s="127" t="str">
        <f>TeamHelper!H12</f>
        <v>Whistler</v>
      </c>
      <c r="C11" s="127" t="str" cm="1">
        <f t="array" ref="C11">IF(
  COUNTIFS('Individual Results'!$D$2:$D$411, $A11,
           'Individual Results'!$C$2:$C$411, $B11,
           'Individual Results'!$G$2:$G$411, "&gt;0")&gt;=3,
  SUM(LARGE(
    IF(
      ('Individual Results'!$D$2:$D$411=$A11) *
      ('Individual Results'!$C$2:$C$411=$B11) *
      ('Individual Results'!$G$2:$G$411&gt;0),
      VALUE('Individual Results'!$G$2:$G$411)
    ),
    {1,2,3}
  )),
  ""
)</f>
        <v/>
      </c>
      <c r="D11" s="127" t="str" cm="1">
        <f t="array" ref="D11">IF(
  COUNTIFS('Individual Results'!$D$2:$D$411, $A11,
           'Individual Results'!$C$2:$C$411, $B11,
           'Individual Results'!$I$2:$I$411, "&gt;0")&gt;=3,
  SUM(LARGE(
    IF(
      ('Individual Results'!$D$2:$D$411=$A11) *
      ('Individual Results'!$C$2:$C$411=$B11) *
      ('Individual Results'!$I$2:$I$411&gt;0),
      VALUE('Individual Results'!$I$2:$I$411)
    ),
    {1,2,3}
  )),
  ""
)</f>
        <v/>
      </c>
      <c r="E11" s="127" t="str" cm="1">
        <f t="array" ref="E11">IF(
  COUNTIFS('Individual Results'!$D$2:$D$411, $A11,
           'Individual Results'!$C$2:$C$411, $B11,
           'Individual Results'!$K$2:$K$411, "&gt;0")&gt;=3,
  SUM(LARGE(
    IF(
      ('Individual Results'!$D$2:$D$411=$A11) *
      ('Individual Results'!$C$2:$C$411=$B11) *
      ('Individual Results'!$K$2:$K$411&gt;0),
      VALUE('Individual Results'!$K$2:$K$411)
    ),
    {1,2,3}
  )),
  ""
)</f>
        <v/>
      </c>
      <c r="F11" s="127" t="str" cm="1">
        <f t="array" ref="F11">IF(
  COUNTIFS('Individual Results'!$D$2:$D$411, $A11,
           'Individual Results'!$C$2:$C$411, $B11,
           'Individual Results'!$M$2:$M$411, "&gt;0")&gt;=3,
  SUM(LARGE(
    IF(
      ('Individual Results'!$D$2:$D$411=$A11) *
      ('Individual Results'!$C$2:$C$411=$B11) *
      ('Individual Results'!$M$2:$M$411&gt;0),
      VALUE('Individual Results'!$M$2:$M$411)
    ),
    {1,2,3}
  )),
  ""
)</f>
        <v/>
      </c>
      <c r="G11" s="127" t="str" cm="1">
        <f t="array" ref="G11">IF(
  COUNTIFS('Individual Results'!$D$2:$D$411, $A11,
           'Individual Results'!$C$2:$C$411, $B11,
           'Individual Results'!$O$2:$O$411, "&gt;0")&gt;=3,
  SUM(LARGE(
    IF(
      ('Individual Results'!$D$2:$D$411=$A11) *
      ('Individual Results'!$C$2:$C$411=$B11) *
      ('Individual Results'!$O$2:$O$411&gt;0),
      VALUE('Individual Results'!$O$2:$O$411)
    ),
    {1,2,3}
  )),
  ""
)</f>
        <v/>
      </c>
      <c r="H11" s="127" t="str" cm="1">
        <f t="array" ref="H11">IF(
  COUNTIFS('Individual Results'!$D$2:$D$411, $A11,
           'Individual Results'!$C$2:$C$411, $B11,
           'Individual Results'!$Q$2:$Q$411, "&gt;0")&gt;=3,
  SUM(LARGE(
    IF(
      ('Individual Results'!$D$2:$D$411=$A11) *
      ('Individual Results'!$C$2:$C$411=$B11) *
      ('Individual Results'!$Q$2:$Q$411&gt;0),
      VALUE('Individual Results'!$Q$2:$Q$411)
    ),
    {1,2,3}
  )),
  ""
)</f>
        <v/>
      </c>
      <c r="I11" s="127">
        <f t="shared" si="0"/>
        <v>0</v>
      </c>
    </row>
    <row r="12" spans="1:9" x14ac:dyDescent="0.4">
      <c r="A12" s="127" t="str">
        <f>TeamHelper!I8</f>
        <v>Bant Boys</v>
      </c>
      <c r="B12" s="127" t="str">
        <f>TeamHelper!H8</f>
        <v>Collingwood</v>
      </c>
      <c r="C12" s="127" cm="1">
        <f t="array" ref="C12">IF(
  COUNTIFS('Individual Results'!$D$2:$D$411, $A12,
           'Individual Results'!$C$2:$C$411, $B12,
           'Individual Results'!$G$2:$G$411, "&gt;0")&gt;=3,
  SUM(LARGE(
    IF(
      ('Individual Results'!$D$2:$D$411=$A12) *
      ('Individual Results'!$C$2:$C$411=$B12) *
      ('Individual Results'!$G$2:$G$411&gt;0),
      VALUE('Individual Results'!$G$2:$G$411)
    ),
    {1,2,3}
  )),
  ""
)</f>
        <v>108</v>
      </c>
      <c r="D12" s="127" cm="1">
        <f t="array" ref="D12">IF(
  COUNTIFS('Individual Results'!$D$2:$D$411, $A12,
           'Individual Results'!$C$2:$C$411, $B12,
           'Individual Results'!$I$2:$I$411, "&gt;0")&gt;=3,
  SUM(LARGE(
    IF(
      ('Individual Results'!$D$2:$D$411=$A12) *
      ('Individual Results'!$C$2:$C$411=$B12) *
      ('Individual Results'!$I$2:$I$411&gt;0),
      VALUE('Individual Results'!$I$2:$I$411)
    ),
    {1,2,3}
  )),
  ""
)</f>
        <v>167</v>
      </c>
      <c r="E12" s="127" cm="1">
        <f t="array" ref="E12">IF(
  COUNTIFS('Individual Results'!$D$2:$D$411, $A12,
           'Individual Results'!$C$2:$C$411, $B12,
           'Individual Results'!$K$2:$K$411, "&gt;0")&gt;=3,
  SUM(LARGE(
    IF(
      ('Individual Results'!$D$2:$D$411=$A12) *
      ('Individual Results'!$C$2:$C$411=$B12) *
      ('Individual Results'!$K$2:$K$411&gt;0),
      VALUE('Individual Results'!$K$2:$K$411)
    ),
    {1,2,3}
  )),
  ""
)</f>
        <v>157</v>
      </c>
      <c r="F12" s="127" t="str" cm="1">
        <f t="array" ref="F12">IF(
  COUNTIFS('Individual Results'!$D$2:$D$411, $A12,
           'Individual Results'!$C$2:$C$411, $B12,
           'Individual Results'!$M$2:$M$411, "&gt;0")&gt;=3,
  SUM(LARGE(
    IF(
      ('Individual Results'!$D$2:$D$411=$A12) *
      ('Individual Results'!$C$2:$C$411=$B12) *
      ('Individual Results'!$M$2:$M$411&gt;0),
      VALUE('Individual Results'!$M$2:$M$411)
    ),
    {1,2,3}
  )),
  ""
)</f>
        <v/>
      </c>
      <c r="G12" s="127" t="str" cm="1">
        <f t="array" ref="G12">IF(
  COUNTIFS('Individual Results'!$D$2:$D$411, $A12,
           'Individual Results'!$C$2:$C$411, $B12,
           'Individual Results'!$O$2:$O$411, "&gt;0")&gt;=3,
  SUM(LARGE(
    IF(
      ('Individual Results'!$D$2:$D$411=$A12) *
      ('Individual Results'!$C$2:$C$411=$B12) *
      ('Individual Results'!$O$2:$O$411&gt;0),
      VALUE('Individual Results'!$O$2:$O$411)
    ),
    {1,2,3}
  )),
  ""
)</f>
        <v/>
      </c>
      <c r="H12" s="127" t="str" cm="1">
        <f t="array" ref="H12">IF(
  COUNTIFS('Individual Results'!$D$2:$D$411, $A12,
           'Individual Results'!$C$2:$C$411, $B12,
           'Individual Results'!$Q$2:$Q$411, "&gt;0")&gt;=3,
  SUM(LARGE(
    IF(
      ('Individual Results'!$D$2:$D$411=$A12) *
      ('Individual Results'!$C$2:$C$411=$B12) *
      ('Individual Results'!$Q$2:$Q$411&gt;0),
      VALUE('Individual Results'!$Q$2:$Q$411)
    ),
    {1,2,3}
  )),
  ""
)</f>
        <v/>
      </c>
      <c r="I12" s="127">
        <f t="shared" si="0"/>
        <v>432</v>
      </c>
    </row>
    <row r="13" spans="1:9" x14ac:dyDescent="0.4">
      <c r="A13" s="127" t="str">
        <f>TeamHelper!I3</f>
        <v>Bant Boys</v>
      </c>
      <c r="B13" s="127" t="str">
        <f>TeamHelper!H3</f>
        <v>STA</v>
      </c>
      <c r="C13" s="127" cm="1">
        <f t="array" ref="C13">IF(
  COUNTIFS('Individual Results'!$D$2:$D$411, $A13,
           'Individual Results'!$C$2:$C$411, $B13,
           'Individual Results'!$G$2:$G$411, "&gt;0")&gt;=3,
  SUM(LARGE(
    IF(
      ('Individual Results'!$D$2:$D$411=$A13) *
      ('Individual Results'!$C$2:$C$411=$B13) *
      ('Individual Results'!$G$2:$G$411&gt;0),
      VALUE('Individual Results'!$G$2:$G$411)
    ),
    {1,2,3}
  )),
  ""
)</f>
        <v>220</v>
      </c>
      <c r="D13" s="127" cm="1">
        <f t="array" ref="D13">IF(
  COUNTIFS('Individual Results'!$D$2:$D$411, $A13,
           'Individual Results'!$C$2:$C$411, $B13,
           'Individual Results'!$I$2:$I$411, "&gt;0")&gt;=3,
  SUM(LARGE(
    IF(
      ('Individual Results'!$D$2:$D$411=$A13) *
      ('Individual Results'!$C$2:$C$411=$B13) *
      ('Individual Results'!$I$2:$I$411&gt;0),
      VALUE('Individual Results'!$I$2:$I$411)
    ),
    {1,2,3}
  )),
  ""
)</f>
        <v>215</v>
      </c>
      <c r="E13" s="127" cm="1">
        <f t="array" ref="E13">IF(
  COUNTIFS('Individual Results'!$D$2:$D$411, $A13,
           'Individual Results'!$C$2:$C$411, $B13,
           'Individual Results'!$K$2:$K$411, "&gt;0")&gt;=3,
  SUM(LARGE(
    IF(
      ('Individual Results'!$D$2:$D$411=$A13) *
      ('Individual Results'!$C$2:$C$411=$B13) *
      ('Individual Results'!$K$2:$K$411&gt;0),
      VALUE('Individual Results'!$K$2:$K$411)
    ),
    {1,2,3}
  )),
  ""
)</f>
        <v>176</v>
      </c>
      <c r="F13" s="127" t="str" cm="1">
        <f t="array" ref="F13">IF(
  COUNTIFS('Individual Results'!$D$2:$D$411, $A13,
           'Individual Results'!$C$2:$C$411, $B13,
           'Individual Results'!$M$2:$M$411, "&gt;0")&gt;=3,
  SUM(LARGE(
    IF(
      ('Individual Results'!$D$2:$D$411=$A13) *
      ('Individual Results'!$C$2:$C$411=$B13) *
      ('Individual Results'!$M$2:$M$411&gt;0),
      VALUE('Individual Results'!$M$2:$M$411)
    ),
    {1,2,3}
  )),
  ""
)</f>
        <v/>
      </c>
      <c r="G13" s="127" t="str" cm="1">
        <f t="array" ref="G13">IF(
  COUNTIFS('Individual Results'!$D$2:$D$411, $A13,
           'Individual Results'!$C$2:$C$411, $B13,
           'Individual Results'!$O$2:$O$411, "&gt;0")&gt;=3,
  SUM(LARGE(
    IF(
      ('Individual Results'!$D$2:$D$411=$A13) *
      ('Individual Results'!$C$2:$C$411=$B13) *
      ('Individual Results'!$O$2:$O$411&gt;0),
      VALUE('Individual Results'!$O$2:$O$411)
    ),
    {1,2,3}
  )),
  ""
)</f>
        <v/>
      </c>
      <c r="H13" s="127" t="str" cm="1">
        <f t="array" ref="H13">IF(
  COUNTIFS('Individual Results'!$D$2:$D$411, $A13,
           'Individual Results'!$C$2:$C$411, $B13,
           'Individual Results'!$Q$2:$Q$411, "&gt;0")&gt;=3,
  SUM(LARGE(
    IF(
      ('Individual Results'!$D$2:$D$411=$A13) *
      ('Individual Results'!$C$2:$C$411=$B13) *
      ('Individual Results'!$Q$2:$Q$411&gt;0),
      VALUE('Individual Results'!$Q$2:$Q$411)
    ),
    {1,2,3}
  )),
  ""
)</f>
        <v/>
      </c>
      <c r="I13" s="127">
        <f t="shared" si="0"/>
        <v>611</v>
      </c>
    </row>
    <row r="14" spans="1:9" x14ac:dyDescent="0.4">
      <c r="A14" s="127" t="str">
        <f>TeamHelper!I6</f>
        <v>Bant Boys</v>
      </c>
      <c r="B14" s="127" t="str">
        <f>TeamHelper!H6</f>
        <v>Coast Mtn</v>
      </c>
      <c r="C14" s="127" t="str" cm="1">
        <f t="array" ref="C14">IF(
  COUNTIFS('Individual Results'!$D$2:$D$411, $A14,
           'Individual Results'!$C$2:$C$411, $B14,
           'Individual Results'!$G$2:$G$411, "&gt;0")&gt;=3,
  SUM(LARGE(
    IF(
      ('Individual Results'!$D$2:$D$411=$A14) *
      ('Individual Results'!$C$2:$C$411=$B14) *
      ('Individual Results'!$G$2:$G$411&gt;0),
      VALUE('Individual Results'!$G$2:$G$411)
    ),
    {1,2,3}
  )),
  ""
)</f>
        <v/>
      </c>
      <c r="D14" s="127" t="str" cm="1">
        <f t="array" ref="D14">IF(
  COUNTIFS('Individual Results'!$D$2:$D$411, $A14,
           'Individual Results'!$C$2:$C$411, $B14,
           'Individual Results'!$I$2:$I$411, "&gt;0")&gt;=3,
  SUM(LARGE(
    IF(
      ('Individual Results'!$D$2:$D$411=$A14) *
      ('Individual Results'!$C$2:$C$411=$B14) *
      ('Individual Results'!$I$2:$I$411&gt;0),
      VALUE('Individual Results'!$I$2:$I$411)
    ),
    {1,2,3}
  )),
  ""
)</f>
        <v/>
      </c>
      <c r="E14" s="127" t="str" cm="1">
        <f t="array" ref="E14">IF(
  COUNTIFS('Individual Results'!$D$2:$D$411, $A14,
           'Individual Results'!$C$2:$C$411, $B14,
           'Individual Results'!$K$2:$K$411, "&gt;0")&gt;=3,
  SUM(LARGE(
    IF(
      ('Individual Results'!$D$2:$D$411=$A14) *
      ('Individual Results'!$C$2:$C$411=$B14) *
      ('Individual Results'!$K$2:$K$411&gt;0),
      VALUE('Individual Results'!$K$2:$K$411)
    ),
    {1,2,3}
  )),
  ""
)</f>
        <v/>
      </c>
      <c r="F14" s="127" t="str" cm="1">
        <f t="array" ref="F14">IF(
  COUNTIFS('Individual Results'!$D$2:$D$411, $A14,
           'Individual Results'!$C$2:$C$411, $B14,
           'Individual Results'!$M$2:$M$411, "&gt;0")&gt;=3,
  SUM(LARGE(
    IF(
      ('Individual Results'!$D$2:$D$411=$A14) *
      ('Individual Results'!$C$2:$C$411=$B14) *
      ('Individual Results'!$M$2:$M$411&gt;0),
      VALUE('Individual Results'!$M$2:$M$411)
    ),
    {1,2,3}
  )),
  ""
)</f>
        <v/>
      </c>
      <c r="G14" s="127" t="str" cm="1">
        <f t="array" ref="G14">IF(
  COUNTIFS('Individual Results'!$D$2:$D$411, $A14,
           'Individual Results'!$C$2:$C$411, $B14,
           'Individual Results'!$O$2:$O$411, "&gt;0")&gt;=3,
  SUM(LARGE(
    IF(
      ('Individual Results'!$D$2:$D$411=$A14) *
      ('Individual Results'!$C$2:$C$411=$B14) *
      ('Individual Results'!$O$2:$O$411&gt;0),
      VALUE('Individual Results'!$O$2:$O$411)
    ),
    {1,2,3}
  )),
  ""
)</f>
        <v/>
      </c>
      <c r="H14" s="127" t="str" cm="1">
        <f t="array" ref="H14">IF(
  COUNTIFS('Individual Results'!$D$2:$D$411, $A14,
           'Individual Results'!$C$2:$C$411, $B14,
           'Individual Results'!$Q$2:$Q$411, "&gt;0")&gt;=3,
  SUM(LARGE(
    IF(
      ('Individual Results'!$D$2:$D$411=$A14) *
      ('Individual Results'!$C$2:$C$411=$B14) *
      ('Individual Results'!$Q$2:$Q$411&gt;0),
      VALUE('Individual Results'!$Q$2:$Q$411)
    ),
    {1,2,3}
  )),
  ""
)</f>
        <v/>
      </c>
      <c r="I14" s="127">
        <f t="shared" si="0"/>
        <v>0</v>
      </c>
    </row>
    <row r="15" spans="1:9" x14ac:dyDescent="0.4">
      <c r="A15" s="127" t="str">
        <f>TeamHelper!I11</f>
        <v>Bant Boys</v>
      </c>
      <c r="B15" s="127" t="str">
        <f>TeamHelper!H11</f>
        <v>Sutherland</v>
      </c>
      <c r="C15" s="127" cm="1">
        <f t="array" ref="C15">IF(
  COUNTIFS('Individual Results'!$D$2:$D$411, $A15,
           'Individual Results'!$C$2:$C$411, $B15,
           'Individual Results'!$G$2:$G$411, "&gt;0")&gt;=3,
  SUM(LARGE(
    IF(
      ('Individual Results'!$D$2:$D$411=$A15) *
      ('Individual Results'!$C$2:$C$411=$B15) *
      ('Individual Results'!$G$2:$G$411&gt;0),
      VALUE('Individual Results'!$G$2:$G$411)
    ),
    {1,2,3}
  )),
  ""
)</f>
        <v>114</v>
      </c>
      <c r="D15" s="127" cm="1">
        <f t="array" ref="D15">IF(
  COUNTIFS('Individual Results'!$D$2:$D$411, $A15,
           'Individual Results'!$C$2:$C$411, $B15,
           'Individual Results'!$I$2:$I$411, "&gt;0")&gt;=3,
  SUM(LARGE(
    IF(
      ('Individual Results'!$D$2:$D$411=$A15) *
      ('Individual Results'!$C$2:$C$411=$B15) *
      ('Individual Results'!$I$2:$I$411&gt;0),
      VALUE('Individual Results'!$I$2:$I$411)
    ),
    {1,2,3}
  )),
  ""
)</f>
        <v>112</v>
      </c>
      <c r="E15" s="127" cm="1">
        <f t="array" ref="E15">IF(
  COUNTIFS('Individual Results'!$D$2:$D$411, $A15,
           'Individual Results'!$C$2:$C$411, $B15,
           'Individual Results'!$K$2:$K$411, "&gt;0")&gt;=3,
  SUM(LARGE(
    IF(
      ('Individual Results'!$D$2:$D$411=$A15) *
      ('Individual Results'!$C$2:$C$411=$B15) *
      ('Individual Results'!$K$2:$K$411&gt;0),
      VALUE('Individual Results'!$K$2:$K$411)
    ),
    {1,2,3}
  )),
  ""
)</f>
        <v>117</v>
      </c>
      <c r="F15" s="127" t="str" cm="1">
        <f t="array" ref="F15">IF(
  COUNTIFS('Individual Results'!$D$2:$D$411, $A15,
           'Individual Results'!$C$2:$C$411, $B15,
           'Individual Results'!$M$2:$M$411, "&gt;0")&gt;=3,
  SUM(LARGE(
    IF(
      ('Individual Results'!$D$2:$D$411=$A15) *
      ('Individual Results'!$C$2:$C$411=$B15) *
      ('Individual Results'!$M$2:$M$411&gt;0),
      VALUE('Individual Results'!$M$2:$M$411)
    ),
    {1,2,3}
  )),
  ""
)</f>
        <v/>
      </c>
      <c r="G15" s="127" t="str" cm="1">
        <f t="array" ref="G15">IF(
  COUNTIFS('Individual Results'!$D$2:$D$411, $A15,
           'Individual Results'!$C$2:$C$411, $B15,
           'Individual Results'!$O$2:$O$411, "&gt;0")&gt;=3,
  SUM(LARGE(
    IF(
      ('Individual Results'!$D$2:$D$411=$A15) *
      ('Individual Results'!$C$2:$C$411=$B15) *
      ('Individual Results'!$O$2:$O$411&gt;0),
      VALUE('Individual Results'!$O$2:$O$411)
    ),
    {1,2,3}
  )),
  ""
)</f>
        <v/>
      </c>
      <c r="H15" s="127" t="str" cm="1">
        <f t="array" ref="H15">IF(
  COUNTIFS('Individual Results'!$D$2:$D$411, $A15,
           'Individual Results'!$C$2:$C$411, $B15,
           'Individual Results'!$Q$2:$Q$411, "&gt;0")&gt;=3,
  SUM(LARGE(
    IF(
      ('Individual Results'!$D$2:$D$411=$A15) *
      ('Individual Results'!$C$2:$C$411=$B15) *
      ('Individual Results'!$Q$2:$Q$411&gt;0),
      VALUE('Individual Results'!$Q$2:$Q$411)
    ),
    {1,2,3}
  )),
  ""
)</f>
        <v/>
      </c>
      <c r="I15" s="127">
        <f t="shared" si="0"/>
        <v>343</v>
      </c>
    </row>
    <row r="16" spans="1:9" x14ac:dyDescent="0.4">
      <c r="A16" s="127" t="str">
        <f>TeamHelper!I13</f>
        <v>Bant Boys</v>
      </c>
      <c r="B16" s="127" t="str">
        <f>TeamHelper!H13</f>
        <v>Mulgrave</v>
      </c>
      <c r="C16" s="127" t="str" cm="1">
        <f t="array" ref="C16">IF(
  COUNTIFS('Individual Results'!$D$2:$D$411, $A16,
           'Individual Results'!$C$2:$C$411, $B16,
           'Individual Results'!$G$2:$G$411, "&gt;0")&gt;=3,
  SUM(LARGE(
    IF(
      ('Individual Results'!$D$2:$D$411=$A16) *
      ('Individual Results'!$C$2:$C$411=$B16) *
      ('Individual Results'!$G$2:$G$411&gt;0),
      VALUE('Individual Results'!$G$2:$G$411)
    ),
    {1,2,3}
  )),
  ""
)</f>
        <v/>
      </c>
      <c r="D16" s="127" t="str" cm="1">
        <f t="array" ref="D16">IF(
  COUNTIFS('Individual Results'!$D$2:$D$411, $A16,
           'Individual Results'!$C$2:$C$411, $B16,
           'Individual Results'!$I$2:$I$411, "&gt;0")&gt;=3,
  SUM(LARGE(
    IF(
      ('Individual Results'!$D$2:$D$411=$A16) *
      ('Individual Results'!$C$2:$C$411=$B16) *
      ('Individual Results'!$I$2:$I$411&gt;0),
      VALUE('Individual Results'!$I$2:$I$411)
    ),
    {1,2,3}
  )),
  ""
)</f>
        <v/>
      </c>
      <c r="E16" s="127" t="str" cm="1">
        <f t="array" ref="E16">IF(
  COUNTIFS('Individual Results'!$D$2:$D$411, $A16,
           'Individual Results'!$C$2:$C$411, $B16,
           'Individual Results'!$K$2:$K$411, "&gt;0")&gt;=3,
  SUM(LARGE(
    IF(
      ('Individual Results'!$D$2:$D$411=$A16) *
      ('Individual Results'!$C$2:$C$411=$B16) *
      ('Individual Results'!$K$2:$K$411&gt;0),
      VALUE('Individual Results'!$K$2:$K$411)
    ),
    {1,2,3}
  )),
  ""
)</f>
        <v/>
      </c>
      <c r="F16" s="127" t="str" cm="1">
        <f t="array" ref="F16">IF(
  COUNTIFS('Individual Results'!$D$2:$D$411, $A16,
           'Individual Results'!$C$2:$C$411, $B16,
           'Individual Results'!$M$2:$M$411, "&gt;0")&gt;=3,
  SUM(LARGE(
    IF(
      ('Individual Results'!$D$2:$D$411=$A16) *
      ('Individual Results'!$C$2:$C$411=$B16) *
      ('Individual Results'!$M$2:$M$411&gt;0),
      VALUE('Individual Results'!$M$2:$M$411)
    ),
    {1,2,3}
  )),
  ""
)</f>
        <v/>
      </c>
      <c r="G16" s="127" t="str" cm="1">
        <f t="array" ref="G16">IF(
  COUNTIFS('Individual Results'!$D$2:$D$411, $A16,
           'Individual Results'!$C$2:$C$411, $B16,
           'Individual Results'!$O$2:$O$411, "&gt;0")&gt;=3,
  SUM(LARGE(
    IF(
      ('Individual Results'!$D$2:$D$411=$A16) *
      ('Individual Results'!$C$2:$C$411=$B16) *
      ('Individual Results'!$O$2:$O$411&gt;0),
      VALUE('Individual Results'!$O$2:$O$411)
    ),
    {1,2,3}
  )),
  ""
)</f>
        <v/>
      </c>
      <c r="H16" s="127" t="str" cm="1">
        <f t="array" ref="H16">IF(
  COUNTIFS('Individual Results'!$D$2:$D$411, $A16,
           'Individual Results'!$C$2:$C$411, $B16,
           'Individual Results'!$Q$2:$Q$411, "&gt;0")&gt;=3,
  SUM(LARGE(
    IF(
      ('Individual Results'!$D$2:$D$411=$A16) *
      ('Individual Results'!$C$2:$C$411=$B16) *
      ('Individual Results'!$Q$2:$Q$411&gt;0),
      VALUE('Individual Results'!$Q$2:$Q$411)
    ),
    {1,2,3}
  )),
  ""
)</f>
        <v/>
      </c>
      <c r="I16" s="127">
        <f t="shared" si="0"/>
        <v>0</v>
      </c>
    </row>
    <row r="17" spans="1:9" x14ac:dyDescent="0.4">
      <c r="A17" s="127" t="str">
        <f>TeamHelper!I15</f>
        <v>Bant Boys</v>
      </c>
      <c r="B17" s="127" t="str">
        <f>TeamHelper!H15</f>
        <v>West Van</v>
      </c>
      <c r="C17" s="127" t="str" cm="1">
        <f t="array" ref="C17">IF(
  COUNTIFS('Individual Results'!$D$2:$D$411, $A17,
           'Individual Results'!$C$2:$C$411, $B17,
           'Individual Results'!$G$2:$G$411, "&gt;0")&gt;=3,
  SUM(LARGE(
    IF(
      ('Individual Results'!$D$2:$D$411=$A17) *
      ('Individual Results'!$C$2:$C$411=$B17) *
      ('Individual Results'!$G$2:$G$411&gt;0),
      VALUE('Individual Results'!$G$2:$G$411)
    ),
    {1,2,3}
  )),
  ""
)</f>
        <v/>
      </c>
      <c r="D17" s="127" t="str" cm="1">
        <f t="array" ref="D17">IF(
  COUNTIFS('Individual Results'!$D$2:$D$411, $A17,
           'Individual Results'!$C$2:$C$411, $B17,
           'Individual Results'!$I$2:$I$411, "&gt;0")&gt;=3,
  SUM(LARGE(
    IF(
      ('Individual Results'!$D$2:$D$411=$A17) *
      ('Individual Results'!$C$2:$C$411=$B17) *
      ('Individual Results'!$I$2:$I$411&gt;0),
      VALUE('Individual Results'!$I$2:$I$411)
    ),
    {1,2,3}
  )),
  ""
)</f>
        <v/>
      </c>
      <c r="E17" s="127" t="str" cm="1">
        <f t="array" ref="E17">IF(
  COUNTIFS('Individual Results'!$D$2:$D$411, $A17,
           'Individual Results'!$C$2:$C$411, $B17,
           'Individual Results'!$K$2:$K$411, "&gt;0")&gt;=3,
  SUM(LARGE(
    IF(
      ('Individual Results'!$D$2:$D$411=$A17) *
      ('Individual Results'!$C$2:$C$411=$B17) *
      ('Individual Results'!$K$2:$K$411&gt;0),
      VALUE('Individual Results'!$K$2:$K$411)
    ),
    {1,2,3}
  )),
  ""
)</f>
        <v/>
      </c>
      <c r="F17" s="127" t="str" cm="1">
        <f t="array" ref="F17">IF(
  COUNTIFS('Individual Results'!$D$2:$D$411, $A17,
           'Individual Results'!$C$2:$C$411, $B17,
           'Individual Results'!$M$2:$M$411, "&gt;0")&gt;=3,
  SUM(LARGE(
    IF(
      ('Individual Results'!$D$2:$D$411=$A17) *
      ('Individual Results'!$C$2:$C$411=$B17) *
      ('Individual Results'!$M$2:$M$411&gt;0),
      VALUE('Individual Results'!$M$2:$M$411)
    ),
    {1,2,3}
  )),
  ""
)</f>
        <v/>
      </c>
      <c r="G17" s="127" t="str" cm="1">
        <f t="array" ref="G17">IF(
  COUNTIFS('Individual Results'!$D$2:$D$411, $A17,
           'Individual Results'!$C$2:$C$411, $B17,
           'Individual Results'!$O$2:$O$411, "&gt;0")&gt;=3,
  SUM(LARGE(
    IF(
      ('Individual Results'!$D$2:$D$411=$A17) *
      ('Individual Results'!$C$2:$C$411=$B17) *
      ('Individual Results'!$O$2:$O$411&gt;0),
      VALUE('Individual Results'!$O$2:$O$411)
    ),
    {1,2,3}
  )),
  ""
)</f>
        <v/>
      </c>
      <c r="H17" s="127" t="str" cm="1">
        <f t="array" ref="H17">IF(
  COUNTIFS('Individual Results'!$D$2:$D$411, $A17,
           'Individual Results'!$C$2:$C$411, $B17,
           'Individual Results'!$Q$2:$Q$411, "&gt;0")&gt;=3,
  SUM(LARGE(
    IF(
      ('Individual Results'!$D$2:$D$411=$A17) *
      ('Individual Results'!$C$2:$C$411=$B17) *
      ('Individual Results'!$Q$2:$Q$411&gt;0),
      VALUE('Individual Results'!$Q$2:$Q$411)
    ),
    {1,2,3}
  )),
  ""
)</f>
        <v/>
      </c>
      <c r="I17" s="127">
        <f t="shared" si="0"/>
        <v>0</v>
      </c>
    </row>
    <row r="18" spans="1:9" x14ac:dyDescent="0.4">
      <c r="A18" s="127" t="str">
        <f>TeamHelper!I18</f>
        <v>Bant Boys</v>
      </c>
      <c r="B18" s="127" t="str">
        <f>TeamHelper!H18</f>
        <v>Chatelech</v>
      </c>
      <c r="C18" s="127" t="str" cm="1">
        <f t="array" ref="C18">IF(
  COUNTIFS('Individual Results'!$D$2:$D$411, $A18,
           'Individual Results'!$C$2:$C$411, $B18,
           'Individual Results'!$G$2:$G$411, "&gt;0")&gt;=3,
  SUM(LARGE(
    IF(
      ('Individual Results'!$D$2:$D$411=$A18) *
      ('Individual Results'!$C$2:$C$411=$B18) *
      ('Individual Results'!$G$2:$G$411&gt;0),
      VALUE('Individual Results'!$G$2:$G$411)
    ),
    {1,2,3}
  )),
  ""
)</f>
        <v/>
      </c>
      <c r="D18" s="127" t="str" cm="1">
        <f t="array" ref="D18">IF(
  COUNTIFS('Individual Results'!$D$2:$D$411, $A18,
           'Individual Results'!$C$2:$C$411, $B18,
           'Individual Results'!$I$2:$I$411, "&gt;0")&gt;=3,
  SUM(LARGE(
    IF(
      ('Individual Results'!$D$2:$D$411=$A18) *
      ('Individual Results'!$C$2:$C$411=$B18) *
      ('Individual Results'!$I$2:$I$411&gt;0),
      VALUE('Individual Results'!$I$2:$I$411)
    ),
    {1,2,3}
  )),
  ""
)</f>
        <v/>
      </c>
      <c r="E18" s="127" t="str" cm="1">
        <f t="array" ref="E18">IF(
  COUNTIFS('Individual Results'!$D$2:$D$411, $A18,
           'Individual Results'!$C$2:$C$411, $B18,
           'Individual Results'!$K$2:$K$411, "&gt;0")&gt;=3,
  SUM(LARGE(
    IF(
      ('Individual Results'!$D$2:$D$411=$A18) *
      ('Individual Results'!$C$2:$C$411=$B18) *
      ('Individual Results'!$K$2:$K$411&gt;0),
      VALUE('Individual Results'!$K$2:$K$411)
    ),
    {1,2,3}
  )),
  ""
)</f>
        <v/>
      </c>
      <c r="F18" s="127" t="str" cm="1">
        <f t="array" ref="F18">IF(
  COUNTIFS('Individual Results'!$D$2:$D$411, $A18,
           'Individual Results'!$C$2:$C$411, $B18,
           'Individual Results'!$M$2:$M$411, "&gt;0")&gt;=3,
  SUM(LARGE(
    IF(
      ('Individual Results'!$D$2:$D$411=$A18) *
      ('Individual Results'!$C$2:$C$411=$B18) *
      ('Individual Results'!$M$2:$M$411&gt;0),
      VALUE('Individual Results'!$M$2:$M$411)
    ),
    {1,2,3}
  )),
  ""
)</f>
        <v/>
      </c>
      <c r="G18" s="127" t="str" cm="1">
        <f t="array" ref="G18">IF(
  COUNTIFS('Individual Results'!$D$2:$D$411, $A18,
           'Individual Results'!$C$2:$C$411, $B18,
           'Individual Results'!$O$2:$O$411, "&gt;0")&gt;=3,
  SUM(LARGE(
    IF(
      ('Individual Results'!$D$2:$D$411=$A18) *
      ('Individual Results'!$C$2:$C$411=$B18) *
      ('Individual Results'!$O$2:$O$411&gt;0),
      VALUE('Individual Results'!$O$2:$O$411)
    ),
    {1,2,3}
  )),
  ""
)</f>
        <v/>
      </c>
      <c r="H18" s="127" t="str" cm="1">
        <f t="array" ref="H18">IF(
  COUNTIFS('Individual Results'!$D$2:$D$411, $A18,
           'Individual Results'!$C$2:$C$411, $B18,
           'Individual Results'!$Q$2:$Q$411, "&gt;0")&gt;=3,
  SUM(LARGE(
    IF(
      ('Individual Results'!$D$2:$D$411=$A18) *
      ('Individual Results'!$C$2:$C$411=$B18) *
      ('Individual Results'!$Q$2:$Q$411&gt;0),
      VALUE('Individual Results'!$Q$2:$Q$411)
    ),
    {1,2,3}
  )),
  ""
)</f>
        <v/>
      </c>
      <c r="I18" s="127">
        <f t="shared" si="0"/>
        <v>0</v>
      </c>
    </row>
    <row r="19" spans="1:9" x14ac:dyDescent="0.4">
      <c r="A19" s="127" t="str">
        <f>TeamHelper!I19</f>
        <v>Bant Boys</v>
      </c>
      <c r="B19" s="127" t="str">
        <f>TeamHelper!H19</f>
        <v>Brockton</v>
      </c>
      <c r="C19" s="127" t="str" cm="1">
        <f t="array" ref="C19">IF(
  COUNTIFS('Individual Results'!$D$2:$D$411, $A19,
           'Individual Results'!$C$2:$C$411, $B19,
           'Individual Results'!$G$2:$G$411, "&gt;0")&gt;=3,
  SUM(LARGE(
    IF(
      ('Individual Results'!$D$2:$D$411=$A19) *
      ('Individual Results'!$C$2:$C$411=$B19) *
      ('Individual Results'!$G$2:$G$411&gt;0),
      VALUE('Individual Results'!$G$2:$G$411)
    ),
    {1,2,3}
  )),
  ""
)</f>
        <v/>
      </c>
      <c r="D19" s="127" t="str" cm="1">
        <f t="array" ref="D19">IF(
  COUNTIFS('Individual Results'!$D$2:$D$411, $A19,
           'Individual Results'!$C$2:$C$411, $B19,
           'Individual Results'!$I$2:$I$411, "&gt;0")&gt;=3,
  SUM(LARGE(
    IF(
      ('Individual Results'!$D$2:$D$411=$A19) *
      ('Individual Results'!$C$2:$C$411=$B19) *
      ('Individual Results'!$I$2:$I$411&gt;0),
      VALUE('Individual Results'!$I$2:$I$411)
    ),
    {1,2,3}
  )),
  ""
)</f>
        <v/>
      </c>
      <c r="E19" s="127" t="str" cm="1">
        <f t="array" ref="E19">IF(
  COUNTIFS('Individual Results'!$D$2:$D$411, $A19,
           'Individual Results'!$C$2:$C$411, $B19,
           'Individual Results'!$K$2:$K$411, "&gt;0")&gt;=3,
  SUM(LARGE(
    IF(
      ('Individual Results'!$D$2:$D$411=$A19) *
      ('Individual Results'!$C$2:$C$411=$B19) *
      ('Individual Results'!$K$2:$K$411&gt;0),
      VALUE('Individual Results'!$K$2:$K$411)
    ),
    {1,2,3}
  )),
  ""
)</f>
        <v/>
      </c>
      <c r="F19" s="127" t="str" cm="1">
        <f t="array" ref="F19">IF(
  COUNTIFS('Individual Results'!$D$2:$D$411, $A19,
           'Individual Results'!$C$2:$C$411, $B19,
           'Individual Results'!$M$2:$M$411, "&gt;0")&gt;=3,
  SUM(LARGE(
    IF(
      ('Individual Results'!$D$2:$D$411=$A19) *
      ('Individual Results'!$C$2:$C$411=$B19) *
      ('Individual Results'!$M$2:$M$411&gt;0),
      VALUE('Individual Results'!$M$2:$M$411)
    ),
    {1,2,3}
  )),
  ""
)</f>
        <v/>
      </c>
      <c r="G19" s="127" t="str" cm="1">
        <f t="array" ref="G19">IF(
  COUNTIFS('Individual Results'!$D$2:$D$411, $A19,
           'Individual Results'!$C$2:$C$411, $B19,
           'Individual Results'!$O$2:$O$411, "&gt;0")&gt;=3,
  SUM(LARGE(
    IF(
      ('Individual Results'!$D$2:$D$411=$A19) *
      ('Individual Results'!$C$2:$C$411=$B19) *
      ('Individual Results'!$O$2:$O$411&gt;0),
      VALUE('Individual Results'!$O$2:$O$411)
    ),
    {1,2,3}
  )),
  ""
)</f>
        <v/>
      </c>
      <c r="H19" s="127" t="str" cm="1">
        <f t="array" ref="H19">IF(
  COUNTIFS('Individual Results'!$D$2:$D$411, $A19,
           'Individual Results'!$C$2:$C$411, $B19,
           'Individual Results'!$Q$2:$Q$411, "&gt;0")&gt;=3,
  SUM(LARGE(
    IF(
      ('Individual Results'!$D$2:$D$411=$A19) *
      ('Individual Results'!$C$2:$C$411=$B19) *
      ('Individual Results'!$Q$2:$Q$411&gt;0),
      VALUE('Individual Results'!$Q$2:$Q$411)
    ),
    {1,2,3}
  )),
  ""
)</f>
        <v/>
      </c>
      <c r="I19" s="127">
        <f t="shared" si="0"/>
        <v>0</v>
      </c>
    </row>
    <row r="20" spans="1:9" x14ac:dyDescent="0.4">
      <c r="A20" s="127" t="str">
        <f>TeamHelper!I20</f>
        <v>Bant Boys</v>
      </c>
      <c r="B20" s="127" t="str">
        <f>TeamHelper!H20</f>
        <v>Rockridge</v>
      </c>
      <c r="C20" s="127" t="str" cm="1">
        <f t="array" ref="C20">IF(
  COUNTIFS('Individual Results'!$D$2:$D$411, $A20,
           'Individual Results'!$C$2:$C$411, $B20,
           'Individual Results'!$G$2:$G$411, "&gt;0")&gt;=3,
  SUM(LARGE(
    IF(
      ('Individual Results'!$D$2:$D$411=$A20) *
      ('Individual Results'!$C$2:$C$411=$B20) *
      ('Individual Results'!$G$2:$G$411&gt;0),
      VALUE('Individual Results'!$G$2:$G$411)
    ),
    {1,2,3}
  )),
  ""
)</f>
        <v/>
      </c>
      <c r="D20" s="127" t="str" cm="1">
        <f t="array" ref="D20">IF(
  COUNTIFS('Individual Results'!$D$2:$D$411, $A20,
           'Individual Results'!$C$2:$C$411, $B20,
           'Individual Results'!$I$2:$I$411, "&gt;0")&gt;=3,
  SUM(LARGE(
    IF(
      ('Individual Results'!$D$2:$D$411=$A20) *
      ('Individual Results'!$C$2:$C$411=$B20) *
      ('Individual Results'!$I$2:$I$411&gt;0),
      VALUE('Individual Results'!$I$2:$I$411)
    ),
    {1,2,3}
  )),
  ""
)</f>
        <v/>
      </c>
      <c r="E20" s="127" t="str" cm="1">
        <f t="array" ref="E20">IF(
  COUNTIFS('Individual Results'!$D$2:$D$411, $A20,
           'Individual Results'!$C$2:$C$411, $B20,
           'Individual Results'!$K$2:$K$411, "&gt;0")&gt;=3,
  SUM(LARGE(
    IF(
      ('Individual Results'!$D$2:$D$411=$A20) *
      ('Individual Results'!$C$2:$C$411=$B20) *
      ('Individual Results'!$K$2:$K$411&gt;0),
      VALUE('Individual Results'!$K$2:$K$411)
    ),
    {1,2,3}
  )),
  ""
)</f>
        <v/>
      </c>
      <c r="F20" s="127" t="str" cm="1">
        <f t="array" ref="F20">IF(
  COUNTIFS('Individual Results'!$D$2:$D$411, $A20,
           'Individual Results'!$C$2:$C$411, $B20,
           'Individual Results'!$M$2:$M$411, "&gt;0")&gt;=3,
  SUM(LARGE(
    IF(
      ('Individual Results'!$D$2:$D$411=$A20) *
      ('Individual Results'!$C$2:$C$411=$B20) *
      ('Individual Results'!$M$2:$M$411&gt;0),
      VALUE('Individual Results'!$M$2:$M$411)
    ),
    {1,2,3}
  )),
  ""
)</f>
        <v/>
      </c>
      <c r="G20" s="127" t="str" cm="1">
        <f t="array" ref="G20">IF(
  COUNTIFS('Individual Results'!$D$2:$D$411, $A20,
           'Individual Results'!$C$2:$C$411, $B20,
           'Individual Results'!$O$2:$O$411, "&gt;0")&gt;=3,
  SUM(LARGE(
    IF(
      ('Individual Results'!$D$2:$D$411=$A20) *
      ('Individual Results'!$C$2:$C$411=$B20) *
      ('Individual Results'!$O$2:$O$411&gt;0),
      VALUE('Individual Results'!$O$2:$O$411)
    ),
    {1,2,3}
  )),
  ""
)</f>
        <v/>
      </c>
      <c r="H20" s="127" t="str" cm="1">
        <f t="array" ref="H20">IF(
  COUNTIFS('Individual Results'!$D$2:$D$411, $A20,
           'Individual Results'!$C$2:$C$411, $B20,
           'Individual Results'!$Q$2:$Q$411, "&gt;0")&gt;=3,
  SUM(LARGE(
    IF(
      ('Individual Results'!$D$2:$D$411=$A20) *
      ('Individual Results'!$C$2:$C$411=$B20) *
      ('Individual Results'!$Q$2:$Q$411&gt;0),
      VALUE('Individual Results'!$Q$2:$Q$411)
    ),
    {1,2,3}
  )),
  ""
)</f>
        <v/>
      </c>
      <c r="I20" s="127">
        <f t="shared" si="0"/>
        <v>0</v>
      </c>
    </row>
    <row r="21" spans="1:9" x14ac:dyDescent="0.4">
      <c r="A21" s="128" t="str">
        <f>TeamHelper!I28</f>
        <v>Bant/Juv Girls</v>
      </c>
      <c r="B21" s="128" t="str">
        <f>TeamHelper!H28</f>
        <v>Brockton</v>
      </c>
      <c r="C21" s="128" t="str" cm="1">
        <f t="array" ref="C21">IF(
  COUNTIFS('Individual Results'!$D$2:$D$411, $A21,
           'Individual Results'!$C$2:$C$411, $B21,
           'Individual Results'!$G$2:$G$411, "&gt;0")&gt;=3,
  SUM(LARGE(
    IF(
      ('Individual Results'!$D$2:$D$411=$A21) *
      ('Individual Results'!$C$2:$C$411=$B21) *
      ('Individual Results'!$G$2:$G$411&gt;0),
      VALUE('Individual Results'!$G$2:$G$411)
    ),
    {1,2,3}
  )),
  ""
)</f>
        <v/>
      </c>
      <c r="D21" s="128" t="str" cm="1">
        <f t="array" ref="D21">IF(
  COUNTIFS('Individual Results'!$D$2:$D$411, $A21,
           'Individual Results'!$C$2:$C$411, $B21,
           'Individual Results'!$I$2:$I$411, "&gt;0")&gt;=3,
  SUM(LARGE(
    IF(
      ('Individual Results'!$D$2:$D$411=$A21) *
      ('Individual Results'!$C$2:$C$411=$B21) *
      ('Individual Results'!$I$2:$I$411&gt;0),
      VALUE('Individual Results'!$I$2:$I$411)
    ),
    {1,2,3}
  )),
  ""
)</f>
        <v/>
      </c>
      <c r="E21" s="128" t="str" cm="1">
        <f t="array" ref="E21">IF(
  COUNTIFS('Individual Results'!$D$2:$D$411, $A21,
           'Individual Results'!$C$2:$C$411, $B21,
           'Individual Results'!$K$2:$K$411, "&gt;0")&gt;=3,
  SUM(LARGE(
    IF(
      ('Individual Results'!$D$2:$D$411=$A21) *
      ('Individual Results'!$C$2:$C$411=$B21) *
      ('Individual Results'!$K$2:$K$411&gt;0),
      VALUE('Individual Results'!$K$2:$K$411)
    ),
    {1,2,3}
  )),
  ""
)</f>
        <v/>
      </c>
      <c r="F21" s="128" t="str" cm="1">
        <f t="array" ref="F21">IF(
  COUNTIFS('Individual Results'!$D$2:$D$411, $A21,
           'Individual Results'!$C$2:$C$411, $B21,
           'Individual Results'!$M$2:$M$411, "&gt;0")&gt;=3,
  SUM(LARGE(
    IF(
      ('Individual Results'!$D$2:$D$411=$A21) *
      ('Individual Results'!$C$2:$C$411=$B21) *
      ('Individual Results'!$M$2:$M$411&gt;0),
      VALUE('Individual Results'!$M$2:$M$411)
    ),
    {1,2,3}
  )),
  ""
)</f>
        <v/>
      </c>
      <c r="G21" s="128" t="str" cm="1">
        <f t="array" ref="G21">IF(
  COUNTIFS('Individual Results'!$D$2:$D$411, $A21,
           'Individual Results'!$C$2:$C$411, $B21,
           'Individual Results'!$O$2:$O$411, "&gt;0")&gt;=3,
  SUM(LARGE(
    IF(
      ('Individual Results'!$D$2:$D$411=$A21) *
      ('Individual Results'!$C$2:$C$411=$B21) *
      ('Individual Results'!$O$2:$O$411&gt;0),
      VALUE('Individual Results'!$O$2:$O$411)
    ),
    {1,2,3}
  )),
  ""
)</f>
        <v/>
      </c>
      <c r="H21" s="128" t="str" cm="1">
        <f t="array" ref="H21">IF(
  COUNTIFS('Individual Results'!$D$2:$D$411, $A21,
           'Individual Results'!$C$2:$C$411, $B21,
           'Individual Results'!$Q$2:$Q$411, "&gt;0")&gt;=3,
  SUM(LARGE(
    IF(
      ('Individual Results'!$D$2:$D$411=$A21) *
      ('Individual Results'!$C$2:$C$411=$B21) *
      ('Individual Results'!$Q$2:$Q$411&gt;0),
      VALUE('Individual Results'!$Q$2:$Q$411)
    ),
    {1,2,3}
  )),
  ""
)</f>
        <v/>
      </c>
      <c r="I21" s="128">
        <f t="shared" si="0"/>
        <v>0</v>
      </c>
    </row>
    <row r="22" spans="1:9" x14ac:dyDescent="0.4">
      <c r="A22" s="128" t="str">
        <f>TeamHelper!I21</f>
        <v>Bant/Juv Girls</v>
      </c>
      <c r="B22" s="128" t="str">
        <f>TeamHelper!H21</f>
        <v>Whistler</v>
      </c>
      <c r="C22" s="128" cm="1">
        <f t="array" ref="C22">IF(
  COUNTIFS('Individual Results'!$D$2:$D$411, $A22,
           'Individual Results'!$C$2:$C$411, $B22,
           'Individual Results'!$G$2:$G$411, "&gt;0")&gt;=3,
  SUM(LARGE(
    IF(
      ('Individual Results'!$D$2:$D$411=$A22) *
      ('Individual Results'!$C$2:$C$411=$B22) *
      ('Individual Results'!$G$2:$G$411&gt;0),
      VALUE('Individual Results'!$G$2:$G$411)
    ),
    {1,2,3}
  )),
  ""
)</f>
        <v>245</v>
      </c>
      <c r="D22" s="128" cm="1">
        <f t="array" ref="D22">IF(
  COUNTIFS('Individual Results'!$D$2:$D$411, $A22,
           'Individual Results'!$C$2:$C$411, $B22,
           'Individual Results'!$I$2:$I$411, "&gt;0")&gt;=3,
  SUM(LARGE(
    IF(
      ('Individual Results'!$D$2:$D$411=$A22) *
      ('Individual Results'!$C$2:$C$411=$B22) *
      ('Individual Results'!$I$2:$I$411&gt;0),
      VALUE('Individual Results'!$I$2:$I$411)
    ),
    {1,2,3}
  )),
  ""
)</f>
        <v>250</v>
      </c>
      <c r="E22" s="128" cm="1">
        <f t="array" ref="E22">IF(
  COUNTIFS('Individual Results'!$D$2:$D$411, $A22,
           'Individual Results'!$C$2:$C$411, $B22,
           'Individual Results'!$K$2:$K$411, "&gt;0")&gt;=3,
  SUM(LARGE(
    IF(
      ('Individual Results'!$D$2:$D$411=$A22) *
      ('Individual Results'!$C$2:$C$411=$B22) *
      ('Individual Results'!$K$2:$K$411&gt;0),
      VALUE('Individual Results'!$K$2:$K$411)
    ),
    {1,2,3}
  )),
  ""
)</f>
        <v>204</v>
      </c>
      <c r="F22" s="128" t="str" cm="1">
        <f t="array" ref="F22">IF(
  COUNTIFS('Individual Results'!$D$2:$D$411, $A22,
           'Individual Results'!$C$2:$C$411, $B22,
           'Individual Results'!$M$2:$M$411, "&gt;0")&gt;=3,
  SUM(LARGE(
    IF(
      ('Individual Results'!$D$2:$D$411=$A22) *
      ('Individual Results'!$C$2:$C$411=$B22) *
      ('Individual Results'!$M$2:$M$411&gt;0),
      VALUE('Individual Results'!$M$2:$M$411)
    ),
    {1,2,3}
  )),
  ""
)</f>
        <v/>
      </c>
      <c r="G22" s="128" t="str" cm="1">
        <f t="array" ref="G22">IF(
  COUNTIFS('Individual Results'!$D$2:$D$411, $A22,
           'Individual Results'!$C$2:$C$411, $B22,
           'Individual Results'!$O$2:$O$411, "&gt;0")&gt;=3,
  SUM(LARGE(
    IF(
      ('Individual Results'!$D$2:$D$411=$A22) *
      ('Individual Results'!$C$2:$C$411=$B22) *
      ('Individual Results'!$O$2:$O$411&gt;0),
      VALUE('Individual Results'!$O$2:$O$411)
    ),
    {1,2,3}
  )),
  ""
)</f>
        <v/>
      </c>
      <c r="H22" s="128" t="str" cm="1">
        <f t="array" ref="H22">IF(
  COUNTIFS('Individual Results'!$D$2:$D$411, $A22,
           'Individual Results'!$C$2:$C$411, $B22,
           'Individual Results'!$Q$2:$Q$411, "&gt;0")&gt;=3,
  SUM(LARGE(
    IF(
      ('Individual Results'!$D$2:$D$411=$A22) *
      ('Individual Results'!$C$2:$C$411=$B22) *
      ('Individual Results'!$Q$2:$Q$411&gt;0),
      VALUE('Individual Results'!$Q$2:$Q$411)
    ),
    {1,2,3}
  )),
  ""
)</f>
        <v/>
      </c>
      <c r="I22" s="128">
        <f t="shared" si="0"/>
        <v>699</v>
      </c>
    </row>
    <row r="23" spans="1:9" x14ac:dyDescent="0.4">
      <c r="A23" s="128" t="str">
        <f>TeamHelper!I27</f>
        <v>Bant/Juv Girls</v>
      </c>
      <c r="B23" s="128" t="str">
        <f>TeamHelper!H27</f>
        <v>Collingwood</v>
      </c>
      <c r="C23" s="128" t="str" cm="1">
        <f t="array" ref="C23">IF(
  COUNTIFS('Individual Results'!$D$2:$D$411, $A23,
           'Individual Results'!$C$2:$C$411, $B23,
           'Individual Results'!$G$2:$G$411, "&gt;0")&gt;=3,
  SUM(LARGE(
    IF(
      ('Individual Results'!$D$2:$D$411=$A23) *
      ('Individual Results'!$C$2:$C$411=$B23) *
      ('Individual Results'!$G$2:$G$411&gt;0),
      VALUE('Individual Results'!$G$2:$G$411)
    ),
    {1,2,3}
  )),
  ""
)</f>
        <v/>
      </c>
      <c r="D23" s="128" t="str" cm="1">
        <f t="array" ref="D23">IF(
  COUNTIFS('Individual Results'!$D$2:$D$411, $A23,
           'Individual Results'!$C$2:$C$411, $B23,
           'Individual Results'!$I$2:$I$411, "&gt;0")&gt;=3,
  SUM(LARGE(
    IF(
      ('Individual Results'!$D$2:$D$411=$A23) *
      ('Individual Results'!$C$2:$C$411=$B23) *
      ('Individual Results'!$I$2:$I$411&gt;0),
      VALUE('Individual Results'!$I$2:$I$411)
    ),
    {1,2,3}
  )),
  ""
)</f>
        <v/>
      </c>
      <c r="E23" s="128" t="str" cm="1">
        <f t="array" ref="E23">IF(
  COUNTIFS('Individual Results'!$D$2:$D$411, $A23,
           'Individual Results'!$C$2:$C$411, $B23,
           'Individual Results'!$K$2:$K$411, "&gt;0")&gt;=3,
  SUM(LARGE(
    IF(
      ('Individual Results'!$D$2:$D$411=$A23) *
      ('Individual Results'!$C$2:$C$411=$B23) *
      ('Individual Results'!$K$2:$K$411&gt;0),
      VALUE('Individual Results'!$K$2:$K$411)
    ),
    {1,2,3}
  )),
  ""
)</f>
        <v/>
      </c>
      <c r="F23" s="128" t="str" cm="1">
        <f t="array" ref="F23">IF(
  COUNTIFS('Individual Results'!$D$2:$D$411, $A23,
           'Individual Results'!$C$2:$C$411, $B23,
           'Individual Results'!$M$2:$M$411, "&gt;0")&gt;=3,
  SUM(LARGE(
    IF(
      ('Individual Results'!$D$2:$D$411=$A23) *
      ('Individual Results'!$C$2:$C$411=$B23) *
      ('Individual Results'!$M$2:$M$411&gt;0),
      VALUE('Individual Results'!$M$2:$M$411)
    ),
    {1,2,3}
  )),
  ""
)</f>
        <v/>
      </c>
      <c r="G23" s="128" t="str" cm="1">
        <f t="array" ref="G23">IF(
  COUNTIFS('Individual Results'!$D$2:$D$411, $A23,
           'Individual Results'!$C$2:$C$411, $B23,
           'Individual Results'!$O$2:$O$411, "&gt;0")&gt;=3,
  SUM(LARGE(
    IF(
      ('Individual Results'!$D$2:$D$411=$A23) *
      ('Individual Results'!$C$2:$C$411=$B23) *
      ('Individual Results'!$O$2:$O$411&gt;0),
      VALUE('Individual Results'!$O$2:$O$411)
    ),
    {1,2,3}
  )),
  ""
)</f>
        <v/>
      </c>
      <c r="H23" s="128" t="str" cm="1">
        <f t="array" ref="H23">IF(
  COUNTIFS('Individual Results'!$D$2:$D$411, $A23,
           'Individual Results'!$C$2:$C$411, $B23,
           'Individual Results'!$Q$2:$Q$411, "&gt;0")&gt;=3,
  SUM(LARGE(
    IF(
      ('Individual Results'!$D$2:$D$411=$A23) *
      ('Individual Results'!$C$2:$C$411=$B23) *
      ('Individual Results'!$Q$2:$Q$411&gt;0),
      VALUE('Individual Results'!$Q$2:$Q$411)
    ),
    {1,2,3}
  )),
  ""
)</f>
        <v/>
      </c>
      <c r="I23" s="128">
        <f t="shared" si="0"/>
        <v>0</v>
      </c>
    </row>
    <row r="24" spans="1:9" x14ac:dyDescent="0.4">
      <c r="A24" s="128" t="str">
        <f>TeamHelper!I77</f>
        <v>Bant/Juv Girls</v>
      </c>
      <c r="B24" s="128" t="str">
        <f>TeamHelper!H77</f>
        <v>Pemberton</v>
      </c>
      <c r="C24" s="128" t="str" cm="1">
        <f t="array" ref="C24">IF(
  COUNTIFS('Individual Results'!$D$2:$D$411, $A24,
           'Individual Results'!$C$2:$C$411, $B24,
           'Individual Results'!$G$2:$G$411, "&gt;0")&gt;=3,
  SUM(LARGE(
    IF(
      ('Individual Results'!$D$2:$D$411=$A24) *
      ('Individual Results'!$C$2:$C$411=$B24) *
      ('Individual Results'!$G$2:$G$411&gt;0),
      VALUE('Individual Results'!$G$2:$G$411)
    ),
    {1,2,3}
  )),
  ""
)</f>
        <v/>
      </c>
      <c r="D24" s="128" cm="1">
        <f t="array" ref="D24">IF(
  COUNTIFS('Individual Results'!$D$2:$D$411, $A24,
           'Individual Results'!$C$2:$C$411, $B24,
           'Individual Results'!$I$2:$I$411, "&gt;0")&gt;=3,
  SUM(LARGE(
    IF(
      ('Individual Results'!$D$2:$D$411=$A24) *
      ('Individual Results'!$C$2:$C$411=$B24) *
      ('Individual Results'!$I$2:$I$411&gt;0),
      VALUE('Individual Results'!$I$2:$I$411)
    ),
    {1,2,3}
  )),
  ""
)</f>
        <v>270</v>
      </c>
      <c r="E24" s="128" cm="1">
        <f t="array" ref="E24">IF(
  COUNTIFS('Individual Results'!$D$2:$D$411, $A24,
           'Individual Results'!$C$2:$C$411, $B24,
           'Individual Results'!$K$2:$K$411, "&gt;0")&gt;=3,
  SUM(LARGE(
    IF(
      ('Individual Results'!$D$2:$D$411=$A24) *
      ('Individual Results'!$C$2:$C$411=$B24) *
      ('Individual Results'!$K$2:$K$411&gt;0),
      VALUE('Individual Results'!$K$2:$K$411)
    ),
    {1,2,3}
  )),
  ""
)</f>
        <v>245</v>
      </c>
      <c r="F24" s="128" t="str" cm="1">
        <f t="array" ref="F24">IF(
  COUNTIFS('Individual Results'!$D$2:$D$411, $A24,
           'Individual Results'!$C$2:$C$411, $B24,
           'Individual Results'!$M$2:$M$411, "&gt;0")&gt;=3,
  SUM(LARGE(
    IF(
      ('Individual Results'!$D$2:$D$411=$A24) *
      ('Individual Results'!$C$2:$C$411=$B24) *
      ('Individual Results'!$M$2:$M$411&gt;0),
      VALUE('Individual Results'!$M$2:$M$411)
    ),
    {1,2,3}
  )),
  ""
)</f>
        <v/>
      </c>
      <c r="G24" s="128" t="str" cm="1">
        <f t="array" ref="G24">IF(
  COUNTIFS('Individual Results'!$D$2:$D$411, $A24,
           'Individual Results'!$C$2:$C$411, $B24,
           'Individual Results'!$O$2:$O$411, "&gt;0")&gt;=3,
  SUM(LARGE(
    IF(
      ('Individual Results'!$D$2:$D$411=$A24) *
      ('Individual Results'!$C$2:$C$411=$B24) *
      ('Individual Results'!$O$2:$O$411&gt;0),
      VALUE('Individual Results'!$O$2:$O$411)
    ),
    {1,2,3}
  )),
  ""
)</f>
        <v/>
      </c>
      <c r="H24" s="128" t="str" cm="1">
        <f t="array" ref="H24">IF(
  COUNTIFS('Individual Results'!$D$2:$D$411, $A24,
           'Individual Results'!$C$2:$C$411, $B24,
           'Individual Results'!$Q$2:$Q$411, "&gt;0")&gt;=3,
  SUM(LARGE(
    IF(
      ('Individual Results'!$D$2:$D$411=$A24) *
      ('Individual Results'!$C$2:$C$411=$B24) *
      ('Individual Results'!$Q$2:$Q$411&gt;0),
      VALUE('Individual Results'!$Q$2:$Q$411)
    ),
    {1,2,3}
  )),
  ""
)</f>
        <v/>
      </c>
      <c r="I24" s="128">
        <f t="shared" si="0"/>
        <v>515</v>
      </c>
    </row>
    <row r="25" spans="1:9" x14ac:dyDescent="0.4">
      <c r="A25" s="128" t="str">
        <f>TeamHelper!I23</f>
        <v>Bant/Juv Girls</v>
      </c>
      <c r="B25" s="128" t="str">
        <f>TeamHelper!H23</f>
        <v>Coast Mtn</v>
      </c>
      <c r="C25" s="128" t="str" cm="1">
        <f t="array" ref="C25">IF(
  COUNTIFS('Individual Results'!$D$2:$D$411, $A25,
           'Individual Results'!$C$2:$C$411, $B25,
           'Individual Results'!$G$2:$G$411, "&gt;0")&gt;=3,
  SUM(LARGE(
    IF(
      ('Individual Results'!$D$2:$D$411=$A25) *
      ('Individual Results'!$C$2:$C$411=$B25) *
      ('Individual Results'!$G$2:$G$411&gt;0),
      VALUE('Individual Results'!$G$2:$G$411)
    ),
    {1,2,3}
  )),
  ""
)</f>
        <v/>
      </c>
      <c r="D25" s="128" cm="1">
        <f t="array" ref="D25">IF(
  COUNTIFS('Individual Results'!$D$2:$D$411, $A25,
           'Individual Results'!$C$2:$C$411, $B25,
           'Individual Results'!$I$2:$I$411, "&gt;0")&gt;=3,
  SUM(LARGE(
    IF(
      ('Individual Results'!$D$2:$D$411=$A25) *
      ('Individual Results'!$C$2:$C$411=$B25) *
      ('Individual Results'!$I$2:$I$411&gt;0),
      VALUE('Individual Results'!$I$2:$I$411)
    ),
    {1,2,3}
  )),
  ""
)</f>
        <v>250</v>
      </c>
      <c r="E25" s="128" cm="1">
        <f t="array" ref="E25">IF(
  COUNTIFS('Individual Results'!$D$2:$D$411, $A25,
           'Individual Results'!$C$2:$C$411, $B25,
           'Individual Results'!$K$2:$K$411, "&gt;0")&gt;=3,
  SUM(LARGE(
    IF(
      ('Individual Results'!$D$2:$D$411=$A25) *
      ('Individual Results'!$C$2:$C$411=$B25) *
      ('Individual Results'!$K$2:$K$411&gt;0),
      VALUE('Individual Results'!$K$2:$K$411)
    ),
    {1,2,3}
  )),
  ""
)</f>
        <v>250</v>
      </c>
      <c r="F25" s="128" t="str" cm="1">
        <f t="array" ref="F25">IF(
  COUNTIFS('Individual Results'!$D$2:$D$411, $A25,
           'Individual Results'!$C$2:$C$411, $B25,
           'Individual Results'!$M$2:$M$411, "&gt;0")&gt;=3,
  SUM(LARGE(
    IF(
      ('Individual Results'!$D$2:$D$411=$A25) *
      ('Individual Results'!$C$2:$C$411=$B25) *
      ('Individual Results'!$M$2:$M$411&gt;0),
      VALUE('Individual Results'!$M$2:$M$411)
    ),
    {1,2,3}
  )),
  ""
)</f>
        <v/>
      </c>
      <c r="G25" s="128" t="str" cm="1">
        <f t="array" ref="G25">IF(
  COUNTIFS('Individual Results'!$D$2:$D$411, $A25,
           'Individual Results'!$C$2:$C$411, $B25,
           'Individual Results'!$O$2:$O$411, "&gt;0")&gt;=3,
  SUM(LARGE(
    IF(
      ('Individual Results'!$D$2:$D$411=$A25) *
      ('Individual Results'!$C$2:$C$411=$B25) *
      ('Individual Results'!$O$2:$O$411&gt;0),
      VALUE('Individual Results'!$O$2:$O$411)
    ),
    {1,2,3}
  )),
  ""
)</f>
        <v/>
      </c>
      <c r="H25" s="128" t="str" cm="1">
        <f t="array" ref="H25">IF(
  COUNTIFS('Individual Results'!$D$2:$D$411, $A25,
           'Individual Results'!$C$2:$C$411, $B25,
           'Individual Results'!$Q$2:$Q$411, "&gt;0")&gt;=3,
  SUM(LARGE(
    IF(
      ('Individual Results'!$D$2:$D$411=$A25) *
      ('Individual Results'!$C$2:$C$411=$B25) *
      ('Individual Results'!$Q$2:$Q$411&gt;0),
      VALUE('Individual Results'!$Q$2:$Q$411)
    ),
    {1,2,3}
  )),
  ""
)</f>
        <v/>
      </c>
      <c r="I25" s="128">
        <f t="shared" si="0"/>
        <v>500</v>
      </c>
    </row>
    <row r="26" spans="1:9" x14ac:dyDescent="0.4">
      <c r="A26" s="128" t="str">
        <f>TeamHelper!I79</f>
        <v>Bant/Juv Girls</v>
      </c>
      <c r="B26" s="128" t="str">
        <f>TeamHelper!H79</f>
        <v>STA</v>
      </c>
      <c r="C26" s="128" t="str" cm="1">
        <f t="array" ref="C26">IF(
  COUNTIFS('Individual Results'!$D$2:$D$411, $A26,
           'Individual Results'!$C$2:$C$411, $B26,
           'Individual Results'!$G$2:$G$411, "&gt;0")&gt;=3,
  SUM(LARGE(
    IF(
      ('Individual Results'!$D$2:$D$411=$A26) *
      ('Individual Results'!$C$2:$C$411=$B26) *
      ('Individual Results'!$G$2:$G$411&gt;0),
      VALUE('Individual Results'!$G$2:$G$411)
    ),
    {1,2,3}
  )),
  ""
)</f>
        <v/>
      </c>
      <c r="D26" s="128" t="str" cm="1">
        <f t="array" ref="D26">IF(
  COUNTIFS('Individual Results'!$D$2:$D$411, $A26,
           'Individual Results'!$C$2:$C$411, $B26,
           'Individual Results'!$I$2:$I$411, "&gt;0")&gt;=3,
  SUM(LARGE(
    IF(
      ('Individual Results'!$D$2:$D$411=$A26) *
      ('Individual Results'!$C$2:$C$411=$B26) *
      ('Individual Results'!$I$2:$I$411&gt;0),
      VALUE('Individual Results'!$I$2:$I$411)
    ),
    {1,2,3}
  )),
  ""
)</f>
        <v/>
      </c>
      <c r="E26" s="128" t="str" cm="1">
        <f t="array" ref="E26">IF(
  COUNTIFS('Individual Results'!$D$2:$D$411, $A26,
           'Individual Results'!$C$2:$C$411, $B26,
           'Individual Results'!$K$2:$K$411, "&gt;0")&gt;=3,
  SUM(LARGE(
    IF(
      ('Individual Results'!$D$2:$D$411=$A26) *
      ('Individual Results'!$C$2:$C$411=$B26) *
      ('Individual Results'!$K$2:$K$411&gt;0),
      VALUE('Individual Results'!$K$2:$K$411)
    ),
    {1,2,3}
  )),
  ""
)</f>
        <v/>
      </c>
      <c r="F26" s="128" t="str" cm="1">
        <f t="array" ref="F26">IF(
  COUNTIFS('Individual Results'!$D$2:$D$411, $A26,
           'Individual Results'!$C$2:$C$411, $B26,
           'Individual Results'!$M$2:$M$411, "&gt;0")&gt;=3,
  SUM(LARGE(
    IF(
      ('Individual Results'!$D$2:$D$411=$A26) *
      ('Individual Results'!$C$2:$C$411=$B26) *
      ('Individual Results'!$M$2:$M$411&gt;0),
      VALUE('Individual Results'!$M$2:$M$411)
    ),
    {1,2,3}
  )),
  ""
)</f>
        <v/>
      </c>
      <c r="G26" s="128" t="str" cm="1">
        <f t="array" ref="G26">IF(
  COUNTIFS('Individual Results'!$D$2:$D$411, $A26,
           'Individual Results'!$C$2:$C$411, $B26,
           'Individual Results'!$O$2:$O$411, "&gt;0")&gt;=3,
  SUM(LARGE(
    IF(
      ('Individual Results'!$D$2:$D$411=$A26) *
      ('Individual Results'!$C$2:$C$411=$B26) *
      ('Individual Results'!$O$2:$O$411&gt;0),
      VALUE('Individual Results'!$O$2:$O$411)
    ),
    {1,2,3}
  )),
  ""
)</f>
        <v/>
      </c>
      <c r="H26" s="128" t="str" cm="1">
        <f t="array" ref="H26">IF(
  COUNTIFS('Individual Results'!$D$2:$D$411, $A26,
           'Individual Results'!$C$2:$C$411, $B26,
           'Individual Results'!$Q$2:$Q$411, "&gt;0")&gt;=3,
  SUM(LARGE(
    IF(
      ('Individual Results'!$D$2:$D$411=$A26) *
      ('Individual Results'!$C$2:$C$411=$B26) *
      ('Individual Results'!$Q$2:$Q$411&gt;0),
      VALUE('Individual Results'!$Q$2:$Q$411)
    ),
    {1,2,3}
  )),
  ""
)</f>
        <v/>
      </c>
      <c r="I26" s="128">
        <f t="shared" si="0"/>
        <v>0</v>
      </c>
    </row>
    <row r="27" spans="1:9" x14ac:dyDescent="0.4">
      <c r="A27" s="128" t="str">
        <f>TeamHelper!I24</f>
        <v>Bant/Juv Girls</v>
      </c>
      <c r="B27" s="128" t="str">
        <f>TeamHelper!H24</f>
        <v>Seycove</v>
      </c>
      <c r="C27" s="128" cm="1">
        <f t="array" ref="C27">IF(
  COUNTIFS('Individual Results'!$D$2:$D$411, $A27,
           'Individual Results'!$C$2:$C$411, $B27,
           'Individual Results'!$G$2:$G$411, "&gt;0")&gt;=3,
  SUM(LARGE(
    IF(
      ('Individual Results'!$D$2:$D$411=$A27) *
      ('Individual Results'!$C$2:$C$411=$B27) *
      ('Individual Results'!$G$2:$G$411&gt;0),
      VALUE('Individual Results'!$G$2:$G$411)
    ),
    {1,2,3}
  )),
  ""
)</f>
        <v>250</v>
      </c>
      <c r="D27" s="128" cm="1">
        <f t="array" ref="D27">IF(
  COUNTIFS('Individual Results'!$D$2:$D$411, $A27,
           'Individual Results'!$C$2:$C$411, $B27,
           'Individual Results'!$I$2:$I$411, "&gt;0")&gt;=3,
  SUM(LARGE(
    IF(
      ('Individual Results'!$D$2:$D$411=$A27) *
      ('Individual Results'!$C$2:$C$411=$B27) *
      ('Individual Results'!$I$2:$I$411&gt;0),
      VALUE('Individual Results'!$I$2:$I$411)
    ),
    {1,2,3}
  )),
  ""
)</f>
        <v>189</v>
      </c>
      <c r="E27" s="128" t="str" cm="1">
        <f t="array" ref="E27">IF(
  COUNTIFS('Individual Results'!$D$2:$D$411, $A27,
           'Individual Results'!$C$2:$C$411, $B27,
           'Individual Results'!$K$2:$K$411, "&gt;0")&gt;=3,
  SUM(LARGE(
    IF(
      ('Individual Results'!$D$2:$D$411=$A27) *
      ('Individual Results'!$C$2:$C$411=$B27) *
      ('Individual Results'!$K$2:$K$411&gt;0),
      VALUE('Individual Results'!$K$2:$K$411)
    ),
    {1,2,3}
  )),
  ""
)</f>
        <v/>
      </c>
      <c r="F27" s="128" t="str" cm="1">
        <f t="array" ref="F27">IF(
  COUNTIFS('Individual Results'!$D$2:$D$411, $A27,
           'Individual Results'!$C$2:$C$411, $B27,
           'Individual Results'!$M$2:$M$411, "&gt;0")&gt;=3,
  SUM(LARGE(
    IF(
      ('Individual Results'!$D$2:$D$411=$A27) *
      ('Individual Results'!$C$2:$C$411=$B27) *
      ('Individual Results'!$M$2:$M$411&gt;0),
      VALUE('Individual Results'!$M$2:$M$411)
    ),
    {1,2,3}
  )),
  ""
)</f>
        <v/>
      </c>
      <c r="G27" s="128" t="str" cm="1">
        <f t="array" ref="G27">IF(
  COUNTIFS('Individual Results'!$D$2:$D$411, $A27,
           'Individual Results'!$C$2:$C$411, $B27,
           'Individual Results'!$O$2:$O$411, "&gt;0")&gt;=3,
  SUM(LARGE(
    IF(
      ('Individual Results'!$D$2:$D$411=$A27) *
      ('Individual Results'!$C$2:$C$411=$B27) *
      ('Individual Results'!$O$2:$O$411&gt;0),
      VALUE('Individual Results'!$O$2:$O$411)
    ),
    {1,2,3}
  )),
  ""
)</f>
        <v/>
      </c>
      <c r="H27" s="128" t="str" cm="1">
        <f t="array" ref="H27">IF(
  COUNTIFS('Individual Results'!$D$2:$D$411, $A27,
           'Individual Results'!$C$2:$C$411, $B27,
           'Individual Results'!$Q$2:$Q$411, "&gt;0")&gt;=3,
  SUM(LARGE(
    IF(
      ('Individual Results'!$D$2:$D$411=$A27) *
      ('Individual Results'!$C$2:$C$411=$B27) *
      ('Individual Results'!$Q$2:$Q$411&gt;0),
      VALUE('Individual Results'!$Q$2:$Q$411)
    ),
    {1,2,3}
  )),
  ""
)</f>
        <v/>
      </c>
      <c r="I27" s="128">
        <f t="shared" si="0"/>
        <v>439</v>
      </c>
    </row>
    <row r="28" spans="1:9" x14ac:dyDescent="0.4">
      <c r="A28" s="128" t="str">
        <f>TeamHelper!I26</f>
        <v>Bant/Juv Girls</v>
      </c>
      <c r="B28" s="128" t="str">
        <f>TeamHelper!H26</f>
        <v>Handsworth</v>
      </c>
      <c r="C28" s="128" t="str" cm="1">
        <f t="array" ref="C28">IF(
  COUNTIFS('Individual Results'!$D$2:$D$411, $A28,
           'Individual Results'!$C$2:$C$411, $B28,
           'Individual Results'!$G$2:$G$411, "&gt;0")&gt;=3,
  SUM(LARGE(
    IF(
      ('Individual Results'!$D$2:$D$411=$A28) *
      ('Individual Results'!$C$2:$C$411=$B28) *
      ('Individual Results'!$G$2:$G$411&gt;0),
      VALUE('Individual Results'!$G$2:$G$411)
    ),
    {1,2,3}
  )),
  ""
)</f>
        <v/>
      </c>
      <c r="D28" s="128" t="str" cm="1">
        <f t="array" ref="D28">IF(
  COUNTIFS('Individual Results'!$D$2:$D$411, $A28,
           'Individual Results'!$C$2:$C$411, $B28,
           'Individual Results'!$I$2:$I$411, "&gt;0")&gt;=3,
  SUM(LARGE(
    IF(
      ('Individual Results'!$D$2:$D$411=$A28) *
      ('Individual Results'!$C$2:$C$411=$B28) *
      ('Individual Results'!$I$2:$I$411&gt;0),
      VALUE('Individual Results'!$I$2:$I$411)
    ),
    {1,2,3}
  )),
  ""
)</f>
        <v/>
      </c>
      <c r="E28" s="128" t="str" cm="1">
        <f t="array" ref="E28">IF(
  COUNTIFS('Individual Results'!$D$2:$D$411, $A28,
           'Individual Results'!$C$2:$C$411, $B28,
           'Individual Results'!$K$2:$K$411, "&gt;0")&gt;=3,
  SUM(LARGE(
    IF(
      ('Individual Results'!$D$2:$D$411=$A28) *
      ('Individual Results'!$C$2:$C$411=$B28) *
      ('Individual Results'!$K$2:$K$411&gt;0),
      VALUE('Individual Results'!$K$2:$K$411)
    ),
    {1,2,3}
  )),
  ""
)</f>
        <v/>
      </c>
      <c r="F28" s="128" t="str" cm="1">
        <f t="array" ref="F28">IF(
  COUNTIFS('Individual Results'!$D$2:$D$411, $A28,
           'Individual Results'!$C$2:$C$411, $B28,
           'Individual Results'!$M$2:$M$411, "&gt;0")&gt;=3,
  SUM(LARGE(
    IF(
      ('Individual Results'!$D$2:$D$411=$A28) *
      ('Individual Results'!$C$2:$C$411=$B28) *
      ('Individual Results'!$M$2:$M$411&gt;0),
      VALUE('Individual Results'!$M$2:$M$411)
    ),
    {1,2,3}
  )),
  ""
)</f>
        <v/>
      </c>
      <c r="G28" s="128" t="str" cm="1">
        <f t="array" ref="G28">IF(
  COUNTIFS('Individual Results'!$D$2:$D$411, $A28,
           'Individual Results'!$C$2:$C$411, $B28,
           'Individual Results'!$O$2:$O$411, "&gt;0")&gt;=3,
  SUM(LARGE(
    IF(
      ('Individual Results'!$D$2:$D$411=$A28) *
      ('Individual Results'!$C$2:$C$411=$B28) *
      ('Individual Results'!$O$2:$O$411&gt;0),
      VALUE('Individual Results'!$O$2:$O$411)
    ),
    {1,2,3}
  )),
  ""
)</f>
        <v/>
      </c>
      <c r="H28" s="128" t="str" cm="1">
        <f t="array" ref="H28">IF(
  COUNTIFS('Individual Results'!$D$2:$D$411, $A28,
           'Individual Results'!$C$2:$C$411, $B28,
           'Individual Results'!$Q$2:$Q$411, "&gt;0")&gt;=3,
  SUM(LARGE(
    IF(
      ('Individual Results'!$D$2:$D$411=$A28) *
      ('Individual Results'!$C$2:$C$411=$B28) *
      ('Individual Results'!$Q$2:$Q$411&gt;0),
      VALUE('Individual Results'!$Q$2:$Q$411)
    ),
    {1,2,3}
  )),
  ""
)</f>
        <v/>
      </c>
      <c r="I28" s="128">
        <f t="shared" si="0"/>
        <v>0</v>
      </c>
    </row>
    <row r="29" spans="1:9" x14ac:dyDescent="0.4">
      <c r="A29" s="128" t="str">
        <f>TeamHelper!I78</f>
        <v>Bant/Juv Girls</v>
      </c>
      <c r="B29" s="128" t="str">
        <f>TeamHelper!H78</f>
        <v>Windsor</v>
      </c>
      <c r="C29" s="128" t="str" cm="1">
        <f t="array" ref="C29">IF(
  COUNTIFS('Individual Results'!$D$2:$D$411, $A29,
           'Individual Results'!$C$2:$C$411, $B29,
           'Individual Results'!$G$2:$G$411, "&gt;0")&gt;=3,
  SUM(LARGE(
    IF(
      ('Individual Results'!$D$2:$D$411=$A29) *
      ('Individual Results'!$C$2:$C$411=$B29) *
      ('Individual Results'!$G$2:$G$411&gt;0),
      VALUE('Individual Results'!$G$2:$G$411)
    ),
    {1,2,3}
  )),
  ""
)</f>
        <v/>
      </c>
      <c r="D29" s="128" cm="1">
        <f t="array" ref="D29">IF(
  COUNTIFS('Individual Results'!$D$2:$D$411, $A29,
           'Individual Results'!$C$2:$C$411, $B29,
           'Individual Results'!$I$2:$I$411, "&gt;0")&gt;=3,
  SUM(LARGE(
    IF(
      ('Individual Results'!$D$2:$D$411=$A29) *
      ('Individual Results'!$C$2:$C$411=$B29) *
      ('Individual Results'!$I$2:$I$411&gt;0),
      VALUE('Individual Results'!$I$2:$I$411)
    ),
    {1,2,3}
  )),
  ""
)</f>
        <v>184</v>
      </c>
      <c r="E29" s="128" t="str" cm="1">
        <f t="array" ref="E29">IF(
  COUNTIFS('Individual Results'!$D$2:$D$411, $A29,
           'Individual Results'!$C$2:$C$411, $B29,
           'Individual Results'!$K$2:$K$411, "&gt;0")&gt;=3,
  SUM(LARGE(
    IF(
      ('Individual Results'!$D$2:$D$411=$A29) *
      ('Individual Results'!$C$2:$C$411=$B29) *
      ('Individual Results'!$K$2:$K$411&gt;0),
      VALUE('Individual Results'!$K$2:$K$411)
    ),
    {1,2,3}
  )),
  ""
)</f>
        <v/>
      </c>
      <c r="F29" s="128" t="str" cm="1">
        <f t="array" ref="F29">IF(
  COUNTIFS('Individual Results'!$D$2:$D$411, $A29,
           'Individual Results'!$C$2:$C$411, $B29,
           'Individual Results'!$M$2:$M$411, "&gt;0")&gt;=3,
  SUM(LARGE(
    IF(
      ('Individual Results'!$D$2:$D$411=$A29) *
      ('Individual Results'!$C$2:$C$411=$B29) *
      ('Individual Results'!$M$2:$M$411&gt;0),
      VALUE('Individual Results'!$M$2:$M$411)
    ),
    {1,2,3}
  )),
  ""
)</f>
        <v/>
      </c>
      <c r="G29" s="128" t="str" cm="1">
        <f t="array" ref="G29">IF(
  COUNTIFS('Individual Results'!$D$2:$D$411, $A29,
           'Individual Results'!$C$2:$C$411, $B29,
           'Individual Results'!$O$2:$O$411, "&gt;0")&gt;=3,
  SUM(LARGE(
    IF(
      ('Individual Results'!$D$2:$D$411=$A29) *
      ('Individual Results'!$C$2:$C$411=$B29) *
      ('Individual Results'!$O$2:$O$411&gt;0),
      VALUE('Individual Results'!$O$2:$O$411)
    ),
    {1,2,3}
  )),
  ""
)</f>
        <v/>
      </c>
      <c r="H29" s="128" t="str" cm="1">
        <f t="array" ref="H29">IF(
  COUNTIFS('Individual Results'!$D$2:$D$411, $A29,
           'Individual Results'!$C$2:$C$411, $B29,
           'Individual Results'!$Q$2:$Q$411, "&gt;0")&gt;=3,
  SUM(LARGE(
    IF(
      ('Individual Results'!$D$2:$D$411=$A29) *
      ('Individual Results'!$C$2:$C$411=$B29) *
      ('Individual Results'!$Q$2:$Q$411&gt;0),
      VALUE('Individual Results'!$Q$2:$Q$411)
    ),
    {1,2,3}
  )),
  ""
)</f>
        <v/>
      </c>
      <c r="I29" s="128">
        <f t="shared" si="0"/>
        <v>184</v>
      </c>
    </row>
    <row r="30" spans="1:9" x14ac:dyDescent="0.4">
      <c r="A30" s="128" t="str">
        <f>TeamHelper!I25</f>
        <v>Bant/Juv Girls</v>
      </c>
      <c r="B30" s="128" t="str">
        <f>TeamHelper!H25</f>
        <v>Argyle</v>
      </c>
      <c r="C30" s="128" cm="1">
        <f t="array" ref="C30">IF(
  COUNTIFS('Individual Results'!$D$2:$D$411, $A30,
           'Individual Results'!$C$2:$C$411, $B30,
           'Individual Results'!$G$2:$G$411, "&gt;0")&gt;=3,
  SUM(LARGE(
    IF(
      ('Individual Results'!$D$2:$D$411=$A30) *
      ('Individual Results'!$C$2:$C$411=$B30) *
      ('Individual Results'!$G$2:$G$411&gt;0),
      VALUE('Individual Results'!$G$2:$G$411)
    ),
    {1,2,3}
  )),
  ""
)</f>
        <v>245</v>
      </c>
      <c r="D30" s="128" cm="1">
        <f t="array" ref="D30">IF(
  COUNTIFS('Individual Results'!$D$2:$D$411, $A30,
           'Individual Results'!$C$2:$C$411, $B30,
           'Individual Results'!$I$2:$I$411, "&gt;0")&gt;=3,
  SUM(LARGE(
    IF(
      ('Individual Results'!$D$2:$D$411=$A30) *
      ('Individual Results'!$C$2:$C$411=$B30) *
      ('Individual Results'!$I$2:$I$411&gt;0),
      VALUE('Individual Results'!$I$2:$I$411)
    ),
    {1,2,3}
  )),
  ""
)</f>
        <v>215</v>
      </c>
      <c r="E30" s="128" cm="1">
        <f t="array" ref="E30">IF(
  COUNTIFS('Individual Results'!$D$2:$D$411, $A30,
           'Individual Results'!$C$2:$C$411, $B30,
           'Individual Results'!$K$2:$K$411, "&gt;0")&gt;=3,
  SUM(LARGE(
    IF(
      ('Individual Results'!$D$2:$D$411=$A30) *
      ('Individual Results'!$C$2:$C$411=$B30) *
      ('Individual Results'!$K$2:$K$411&gt;0),
      VALUE('Individual Results'!$K$2:$K$411)
    ),
    {1,2,3}
  )),
  ""
)</f>
        <v>205</v>
      </c>
      <c r="F30" s="128" t="str" cm="1">
        <f t="array" ref="F30">IF(
  COUNTIFS('Individual Results'!$D$2:$D$411, $A30,
           'Individual Results'!$C$2:$C$411, $B30,
           'Individual Results'!$M$2:$M$411, "&gt;0")&gt;=3,
  SUM(LARGE(
    IF(
      ('Individual Results'!$D$2:$D$411=$A30) *
      ('Individual Results'!$C$2:$C$411=$B30) *
      ('Individual Results'!$M$2:$M$411&gt;0),
      VALUE('Individual Results'!$M$2:$M$411)
    ),
    {1,2,3}
  )),
  ""
)</f>
        <v/>
      </c>
      <c r="G30" s="128" t="str" cm="1">
        <f t="array" ref="G30">IF(
  COUNTIFS('Individual Results'!$D$2:$D$411, $A30,
           'Individual Results'!$C$2:$C$411, $B30,
           'Individual Results'!$O$2:$O$411, "&gt;0")&gt;=3,
  SUM(LARGE(
    IF(
      ('Individual Results'!$D$2:$D$411=$A30) *
      ('Individual Results'!$C$2:$C$411=$B30) *
      ('Individual Results'!$O$2:$O$411&gt;0),
      VALUE('Individual Results'!$O$2:$O$411)
    ),
    {1,2,3}
  )),
  ""
)</f>
        <v/>
      </c>
      <c r="H30" s="128" t="str" cm="1">
        <f t="array" ref="H30">IF(
  COUNTIFS('Individual Results'!$D$2:$D$411, $A30,
           'Individual Results'!$C$2:$C$411, $B30,
           'Individual Results'!$Q$2:$Q$411, "&gt;0")&gt;=3,
  SUM(LARGE(
    IF(
      ('Individual Results'!$D$2:$D$411=$A30) *
      ('Individual Results'!$C$2:$C$411=$B30) *
      ('Individual Results'!$Q$2:$Q$411&gt;0),
      VALUE('Individual Results'!$Q$2:$Q$411)
    ),
    {1,2,3}
  )),
  ""
)</f>
        <v/>
      </c>
      <c r="I30" s="128">
        <f t="shared" si="0"/>
        <v>665</v>
      </c>
    </row>
    <row r="31" spans="1:9" x14ac:dyDescent="0.4">
      <c r="A31" s="128" t="str">
        <f>TeamHelper!I22</f>
        <v>Bant/Juv Girls</v>
      </c>
      <c r="B31" s="128" t="str">
        <f>TeamHelper!H22</f>
        <v xml:space="preserve">Don Ross </v>
      </c>
      <c r="C31" s="128" t="str" cm="1">
        <f t="array" ref="C31">IF(
  COUNTIFS('Individual Results'!$D$2:$D$411, $A31,
           'Individual Results'!$C$2:$C$411, $B31,
           'Individual Results'!$G$2:$G$411, "&gt;0")&gt;=3,
  SUM(LARGE(
    IF(
      ('Individual Results'!$D$2:$D$411=$A31) *
      ('Individual Results'!$C$2:$C$411=$B31) *
      ('Individual Results'!$G$2:$G$411&gt;0),
      VALUE('Individual Results'!$G$2:$G$411)
    ),
    {1,2,3}
  )),
  ""
)</f>
        <v/>
      </c>
      <c r="D31" s="128" t="str" cm="1">
        <f t="array" ref="D31">IF(
  COUNTIFS('Individual Results'!$D$2:$D$411, $A31,
           'Individual Results'!$C$2:$C$411, $B31,
           'Individual Results'!$I$2:$I$411, "&gt;0")&gt;=3,
  SUM(LARGE(
    IF(
      ('Individual Results'!$D$2:$D$411=$A31) *
      ('Individual Results'!$C$2:$C$411=$B31) *
      ('Individual Results'!$I$2:$I$411&gt;0),
      VALUE('Individual Results'!$I$2:$I$411)
    ),
    {1,2,3}
  )),
  ""
)</f>
        <v/>
      </c>
      <c r="E31" s="128" t="str" cm="1">
        <f t="array" ref="E31">IF(
  COUNTIFS('Individual Results'!$D$2:$D$411, $A31,
           'Individual Results'!$C$2:$C$411, $B31,
           'Individual Results'!$K$2:$K$411, "&gt;0")&gt;=3,
  SUM(LARGE(
    IF(
      ('Individual Results'!$D$2:$D$411=$A31) *
      ('Individual Results'!$C$2:$C$411=$B31) *
      ('Individual Results'!$K$2:$K$411&gt;0),
      VALUE('Individual Results'!$K$2:$K$411)
    ),
    {1,2,3}
  )),
  ""
)</f>
        <v/>
      </c>
      <c r="F31" s="128" t="str" cm="1">
        <f t="array" ref="F31">IF(
  COUNTIFS('Individual Results'!$D$2:$D$411, $A31,
           'Individual Results'!$C$2:$C$411, $B31,
           'Individual Results'!$M$2:$M$411, "&gt;0")&gt;=3,
  SUM(LARGE(
    IF(
      ('Individual Results'!$D$2:$D$411=$A31) *
      ('Individual Results'!$C$2:$C$411=$B31) *
      ('Individual Results'!$M$2:$M$411&gt;0),
      VALUE('Individual Results'!$M$2:$M$411)
    ),
    {1,2,3}
  )),
  ""
)</f>
        <v/>
      </c>
      <c r="G31" s="128" t="str" cm="1">
        <f t="array" ref="G31">IF(
  COUNTIFS('Individual Results'!$D$2:$D$411, $A31,
           'Individual Results'!$C$2:$C$411, $B31,
           'Individual Results'!$O$2:$O$411, "&gt;0")&gt;=3,
  SUM(LARGE(
    IF(
      ('Individual Results'!$D$2:$D$411=$A31) *
      ('Individual Results'!$C$2:$C$411=$B31) *
      ('Individual Results'!$O$2:$O$411&gt;0),
      VALUE('Individual Results'!$O$2:$O$411)
    ),
    {1,2,3}
  )),
  ""
)</f>
        <v/>
      </c>
      <c r="H31" s="128" t="str" cm="1">
        <f t="array" ref="H31">IF(
  COUNTIFS('Individual Results'!$D$2:$D$411, $A31,
           'Individual Results'!$C$2:$C$411, $B31,
           'Individual Results'!$Q$2:$Q$411, "&gt;0")&gt;=3,
  SUM(LARGE(
    IF(
      ('Individual Results'!$D$2:$D$411=$A31) *
      ('Individual Results'!$C$2:$C$411=$B31) *
      ('Individual Results'!$Q$2:$Q$411&gt;0),
      VALUE('Individual Results'!$Q$2:$Q$411)
    ),
    {1,2,3}
  )),
  ""
)</f>
        <v/>
      </c>
      <c r="I31" s="128">
        <f t="shared" si="0"/>
        <v>0</v>
      </c>
    </row>
    <row r="32" spans="1:9" x14ac:dyDescent="0.4">
      <c r="A32" s="129" t="str">
        <f>TeamHelper!I37</f>
        <v>Jr Boys</v>
      </c>
      <c r="B32" s="129" t="str">
        <f>TeamHelper!H37</f>
        <v>Whistler</v>
      </c>
      <c r="C32" s="129" cm="1">
        <f t="array" ref="C32">IF(
  COUNTIFS('Individual Results'!$D$2:$D$411, $A32,
           'Individual Results'!$C$2:$C$411, $B32,
           'Individual Results'!$G$2:$G$411, "&gt;0")&gt;=3,
  SUM(LARGE(
    IF(
      ('Individual Results'!$D$2:$D$411=$A32) *
      ('Individual Results'!$C$2:$C$411=$B32) *
      ('Individual Results'!$G$2:$G$411&gt;0),
      VALUE('Individual Results'!$G$2:$G$411)
    ),
    {1,2,3}
  )),
  ""
)</f>
        <v>164</v>
      </c>
      <c r="D32" s="129" cm="1">
        <f t="array" ref="D32">IF(
  COUNTIFS('Individual Results'!$D$2:$D$411, $A32,
           'Individual Results'!$C$2:$C$411, $B32,
           'Individual Results'!$I$2:$I$411, "&gt;0")&gt;=3,
  SUM(LARGE(
    IF(
      ('Individual Results'!$D$2:$D$411=$A32) *
      ('Individual Results'!$C$2:$C$411=$B32) *
      ('Individual Results'!$I$2:$I$411&gt;0),
      VALUE('Individual Results'!$I$2:$I$411)
    ),
    {1,2,3}
  )),
  ""
)</f>
        <v>246</v>
      </c>
      <c r="E32" s="129" t="str" cm="1">
        <f t="array" ref="E32">IF(
  COUNTIFS('Individual Results'!$D$2:$D$411, $A32,
           'Individual Results'!$C$2:$C$411, $B32,
           'Individual Results'!$K$2:$K$411, "&gt;0")&gt;=3,
  SUM(LARGE(
    IF(
      ('Individual Results'!$D$2:$D$411=$A32) *
      ('Individual Results'!$C$2:$C$411=$B32) *
      ('Individual Results'!$K$2:$K$411&gt;0),
      VALUE('Individual Results'!$K$2:$K$411)
    ),
    {1,2,3}
  )),
  ""
)</f>
        <v/>
      </c>
      <c r="F32" s="129" t="str" cm="1">
        <f t="array" ref="F32">IF(
  COUNTIFS('Individual Results'!$D$2:$D$411, $A32,
           'Individual Results'!$C$2:$C$411, $B32,
           'Individual Results'!$M$2:$M$411, "&gt;0")&gt;=3,
  SUM(LARGE(
    IF(
      ('Individual Results'!$D$2:$D$411=$A32) *
      ('Individual Results'!$C$2:$C$411=$B32) *
      ('Individual Results'!$M$2:$M$411&gt;0),
      VALUE('Individual Results'!$M$2:$M$411)
    ),
    {1,2,3}
  )),
  ""
)</f>
        <v/>
      </c>
      <c r="G32" s="129" t="str" cm="1">
        <f t="array" ref="G32">IF(
  COUNTIFS('Individual Results'!$D$2:$D$411, $A32,
           'Individual Results'!$C$2:$C$411, $B32,
           'Individual Results'!$O$2:$O$411, "&gt;0")&gt;=3,
  SUM(LARGE(
    IF(
      ('Individual Results'!$D$2:$D$411=$A32) *
      ('Individual Results'!$C$2:$C$411=$B32) *
      ('Individual Results'!$O$2:$O$411&gt;0),
      VALUE('Individual Results'!$O$2:$O$411)
    ),
    {1,2,3}
  )),
  ""
)</f>
        <v/>
      </c>
      <c r="H32" s="129" t="str" cm="1">
        <f t="array" ref="H32">IF(
  COUNTIFS('Individual Results'!$D$2:$D$411, $A32,
           'Individual Results'!$C$2:$C$411, $B32,
           'Individual Results'!$Q$2:$Q$411, "&gt;0")&gt;=3,
  SUM(LARGE(
    IF(
      ('Individual Results'!$D$2:$D$411=$A32) *
      ('Individual Results'!$C$2:$C$411=$B32) *
      ('Individual Results'!$Q$2:$Q$411&gt;0),
      VALUE('Individual Results'!$Q$2:$Q$411)
    ),
    {1,2,3}
  )),
  ""
)</f>
        <v/>
      </c>
      <c r="I32" s="129">
        <f t="shared" si="0"/>
        <v>410</v>
      </c>
    </row>
    <row r="33" spans="1:9" x14ac:dyDescent="0.4">
      <c r="A33" s="129" t="str">
        <f>TeamHelper!I48</f>
        <v>Jr Boys</v>
      </c>
      <c r="B33" s="129" t="str">
        <f>TeamHelper!H48</f>
        <v>Mulgrave</v>
      </c>
      <c r="C33" s="129" t="str" cm="1">
        <f t="array" ref="C33">IF(
  COUNTIFS('Individual Results'!$D$2:$D$411, $A33,
           'Individual Results'!$C$2:$C$411, $B33,
           'Individual Results'!$G$2:$G$411, "&gt;0")&gt;=3,
  SUM(LARGE(
    IF(
      ('Individual Results'!$D$2:$D$411=$A33) *
      ('Individual Results'!$C$2:$C$411=$B33) *
      ('Individual Results'!$G$2:$G$411&gt;0),
      VALUE('Individual Results'!$G$2:$G$411)
    ),
    {1,2,3}
  )),
  ""
)</f>
        <v/>
      </c>
      <c r="D33" s="129" t="str" cm="1">
        <f t="array" ref="D33">IF(
  COUNTIFS('Individual Results'!$D$2:$D$411, $A33,
           'Individual Results'!$C$2:$C$411, $B33,
           'Individual Results'!$I$2:$I$411, "&gt;0")&gt;=3,
  SUM(LARGE(
    IF(
      ('Individual Results'!$D$2:$D$411=$A33) *
      ('Individual Results'!$C$2:$C$411=$B33) *
      ('Individual Results'!$I$2:$I$411&gt;0),
      VALUE('Individual Results'!$I$2:$I$411)
    ),
    {1,2,3}
  )),
  ""
)</f>
        <v/>
      </c>
      <c r="E33" s="129" t="str" cm="1">
        <f t="array" ref="E33">IF(
  COUNTIFS('Individual Results'!$D$2:$D$411, $A33,
           'Individual Results'!$C$2:$C$411, $B33,
           'Individual Results'!$K$2:$K$411, "&gt;0")&gt;=3,
  SUM(LARGE(
    IF(
      ('Individual Results'!$D$2:$D$411=$A33) *
      ('Individual Results'!$C$2:$C$411=$B33) *
      ('Individual Results'!$K$2:$K$411&gt;0),
      VALUE('Individual Results'!$K$2:$K$411)
    ),
    {1,2,3}
  )),
  ""
)</f>
        <v/>
      </c>
      <c r="F33" s="129" t="str" cm="1">
        <f t="array" ref="F33">IF(
  COUNTIFS('Individual Results'!$D$2:$D$411, $A33,
           'Individual Results'!$C$2:$C$411, $B33,
           'Individual Results'!$M$2:$M$411, "&gt;0")&gt;=3,
  SUM(LARGE(
    IF(
      ('Individual Results'!$D$2:$D$411=$A33) *
      ('Individual Results'!$C$2:$C$411=$B33) *
      ('Individual Results'!$M$2:$M$411&gt;0),
      VALUE('Individual Results'!$M$2:$M$411)
    ),
    {1,2,3}
  )),
  ""
)</f>
        <v/>
      </c>
      <c r="G33" s="129" t="str" cm="1">
        <f t="array" ref="G33">IF(
  COUNTIFS('Individual Results'!$D$2:$D$411, $A33,
           'Individual Results'!$C$2:$C$411, $B33,
           'Individual Results'!$O$2:$O$411, "&gt;0")&gt;=3,
  SUM(LARGE(
    IF(
      ('Individual Results'!$D$2:$D$411=$A33) *
      ('Individual Results'!$C$2:$C$411=$B33) *
      ('Individual Results'!$O$2:$O$411&gt;0),
      VALUE('Individual Results'!$O$2:$O$411)
    ),
    {1,2,3}
  )),
  ""
)</f>
        <v/>
      </c>
      <c r="H33" s="129" t="str" cm="1">
        <f t="array" ref="H33">IF(
  COUNTIFS('Individual Results'!$D$2:$D$411, $A33,
           'Individual Results'!$C$2:$C$411, $B33,
           'Individual Results'!$Q$2:$Q$411, "&gt;0")&gt;=3,
  SUM(LARGE(
    IF(
      ('Individual Results'!$D$2:$D$411=$A33) *
      ('Individual Results'!$C$2:$C$411=$B33) *
      ('Individual Results'!$Q$2:$Q$411&gt;0),
      VALUE('Individual Results'!$Q$2:$Q$411)
    ),
    {1,2,3}
  )),
  ""
)</f>
        <v/>
      </c>
      <c r="I33" s="129">
        <f t="shared" si="0"/>
        <v>0</v>
      </c>
    </row>
    <row r="34" spans="1:9" x14ac:dyDescent="0.4">
      <c r="A34" s="129" t="str">
        <f>TeamHelper!I38</f>
        <v>Jr Boys</v>
      </c>
      <c r="B34" s="129" t="str">
        <f>TeamHelper!H38</f>
        <v>Chatelech</v>
      </c>
      <c r="C34" s="129" t="str" cm="1">
        <f t="array" ref="C34">IF(
  COUNTIFS('Individual Results'!$D$2:$D$411, $A34,
           'Individual Results'!$C$2:$C$411, $B34,
           'Individual Results'!$G$2:$G$411, "&gt;0")&gt;=3,
  SUM(LARGE(
    IF(
      ('Individual Results'!$D$2:$D$411=$A34) *
      ('Individual Results'!$C$2:$C$411=$B34) *
      ('Individual Results'!$G$2:$G$411&gt;0),
      VALUE('Individual Results'!$G$2:$G$411)
    ),
    {1,2,3}
  )),
  ""
)</f>
        <v/>
      </c>
      <c r="D34" s="129" t="str" cm="1">
        <f t="array" ref="D34">IF(
  COUNTIFS('Individual Results'!$D$2:$D$411, $A34,
           'Individual Results'!$C$2:$C$411, $B34,
           'Individual Results'!$I$2:$I$411, "&gt;0")&gt;=3,
  SUM(LARGE(
    IF(
      ('Individual Results'!$D$2:$D$411=$A34) *
      ('Individual Results'!$C$2:$C$411=$B34) *
      ('Individual Results'!$I$2:$I$411&gt;0),
      VALUE('Individual Results'!$I$2:$I$411)
    ),
    {1,2,3}
  )),
  ""
)</f>
        <v/>
      </c>
      <c r="E34" s="129" t="str" cm="1">
        <f t="array" ref="E34">IF(
  COUNTIFS('Individual Results'!$D$2:$D$411, $A34,
           'Individual Results'!$C$2:$C$411, $B34,
           'Individual Results'!$K$2:$K$411, "&gt;0")&gt;=3,
  SUM(LARGE(
    IF(
      ('Individual Results'!$D$2:$D$411=$A34) *
      ('Individual Results'!$C$2:$C$411=$B34) *
      ('Individual Results'!$K$2:$K$411&gt;0),
      VALUE('Individual Results'!$K$2:$K$411)
    ),
    {1,2,3}
  )),
  ""
)</f>
        <v/>
      </c>
      <c r="F34" s="129" t="str" cm="1">
        <f t="array" ref="F34">IF(
  COUNTIFS('Individual Results'!$D$2:$D$411, $A34,
           'Individual Results'!$C$2:$C$411, $B34,
           'Individual Results'!$M$2:$M$411, "&gt;0")&gt;=3,
  SUM(LARGE(
    IF(
      ('Individual Results'!$D$2:$D$411=$A34) *
      ('Individual Results'!$C$2:$C$411=$B34) *
      ('Individual Results'!$M$2:$M$411&gt;0),
      VALUE('Individual Results'!$M$2:$M$411)
    ),
    {1,2,3}
  )),
  ""
)</f>
        <v/>
      </c>
      <c r="G34" s="129" t="str" cm="1">
        <f t="array" ref="G34">IF(
  COUNTIFS('Individual Results'!$D$2:$D$411, $A34,
           'Individual Results'!$C$2:$C$411, $B34,
           'Individual Results'!$O$2:$O$411, "&gt;0")&gt;=3,
  SUM(LARGE(
    IF(
      ('Individual Results'!$D$2:$D$411=$A34) *
      ('Individual Results'!$C$2:$C$411=$B34) *
      ('Individual Results'!$O$2:$O$411&gt;0),
      VALUE('Individual Results'!$O$2:$O$411)
    ),
    {1,2,3}
  )),
  ""
)</f>
        <v/>
      </c>
      <c r="H34" s="129" t="str" cm="1">
        <f t="array" ref="H34">IF(
  COUNTIFS('Individual Results'!$D$2:$D$411, $A34,
           'Individual Results'!$C$2:$C$411, $B34,
           'Individual Results'!$Q$2:$Q$411, "&gt;0")&gt;=3,
  SUM(LARGE(
    IF(
      ('Individual Results'!$D$2:$D$411=$A34) *
      ('Individual Results'!$C$2:$C$411=$B34) *
      ('Individual Results'!$Q$2:$Q$411&gt;0),
      VALUE('Individual Results'!$Q$2:$Q$411)
    ),
    {1,2,3}
  )),
  ""
)</f>
        <v/>
      </c>
      <c r="I34" s="129">
        <f t="shared" ref="I34:I65" si="1">SUM(C34:H34)</f>
        <v>0</v>
      </c>
    </row>
    <row r="35" spans="1:9" x14ac:dyDescent="0.4">
      <c r="A35" s="129" t="str">
        <f>TeamHelper!I45</f>
        <v>Jr Boys</v>
      </c>
      <c r="B35" s="129" t="str">
        <f>TeamHelper!H45</f>
        <v>Collingwood</v>
      </c>
      <c r="C35" s="129" t="str" cm="1">
        <f t="array" ref="C35">IF(
  COUNTIFS('Individual Results'!$D$2:$D$411, $A35,
           'Individual Results'!$C$2:$C$411, $B35,
           'Individual Results'!$G$2:$G$411, "&gt;0")&gt;=3,
  SUM(LARGE(
    IF(
      ('Individual Results'!$D$2:$D$411=$A35) *
      ('Individual Results'!$C$2:$C$411=$B35) *
      ('Individual Results'!$G$2:$G$411&gt;0),
      VALUE('Individual Results'!$G$2:$G$411)
    ),
    {1,2,3}
  )),
  ""
)</f>
        <v/>
      </c>
      <c r="D35" s="129" t="str" cm="1">
        <f t="array" ref="D35">IF(
  COUNTIFS('Individual Results'!$D$2:$D$411, $A35,
           'Individual Results'!$C$2:$C$411, $B35,
           'Individual Results'!$I$2:$I$411, "&gt;0")&gt;=3,
  SUM(LARGE(
    IF(
      ('Individual Results'!$D$2:$D$411=$A35) *
      ('Individual Results'!$C$2:$C$411=$B35) *
      ('Individual Results'!$I$2:$I$411&gt;0),
      VALUE('Individual Results'!$I$2:$I$411)
    ),
    {1,2,3}
  )),
  ""
)</f>
        <v/>
      </c>
      <c r="E35" s="129" t="str" cm="1">
        <f t="array" ref="E35">IF(
  COUNTIFS('Individual Results'!$D$2:$D$411, $A35,
           'Individual Results'!$C$2:$C$411, $B35,
           'Individual Results'!$K$2:$K$411, "&gt;0")&gt;=3,
  SUM(LARGE(
    IF(
      ('Individual Results'!$D$2:$D$411=$A35) *
      ('Individual Results'!$C$2:$C$411=$B35) *
      ('Individual Results'!$K$2:$K$411&gt;0),
      VALUE('Individual Results'!$K$2:$K$411)
    ),
    {1,2,3}
  )),
  ""
)</f>
        <v/>
      </c>
      <c r="F35" s="129" t="str" cm="1">
        <f t="array" ref="F35">IF(
  COUNTIFS('Individual Results'!$D$2:$D$411, $A35,
           'Individual Results'!$C$2:$C$411, $B35,
           'Individual Results'!$M$2:$M$411, "&gt;0")&gt;=3,
  SUM(LARGE(
    IF(
      ('Individual Results'!$D$2:$D$411=$A35) *
      ('Individual Results'!$C$2:$C$411=$B35) *
      ('Individual Results'!$M$2:$M$411&gt;0),
      VALUE('Individual Results'!$M$2:$M$411)
    ),
    {1,2,3}
  )),
  ""
)</f>
        <v/>
      </c>
      <c r="G35" s="129" t="str" cm="1">
        <f t="array" ref="G35">IF(
  COUNTIFS('Individual Results'!$D$2:$D$411, $A35,
           'Individual Results'!$C$2:$C$411, $B35,
           'Individual Results'!$O$2:$O$411, "&gt;0")&gt;=3,
  SUM(LARGE(
    IF(
      ('Individual Results'!$D$2:$D$411=$A35) *
      ('Individual Results'!$C$2:$C$411=$B35) *
      ('Individual Results'!$O$2:$O$411&gt;0),
      VALUE('Individual Results'!$O$2:$O$411)
    ),
    {1,2,3}
  )),
  ""
)</f>
        <v/>
      </c>
      <c r="H35" s="129" t="str" cm="1">
        <f t="array" ref="H35">IF(
  COUNTIFS('Individual Results'!$D$2:$D$411, $A35,
           'Individual Results'!$C$2:$C$411, $B35,
           'Individual Results'!$Q$2:$Q$411, "&gt;0")&gt;=3,
  SUM(LARGE(
    IF(
      ('Individual Results'!$D$2:$D$411=$A35) *
      ('Individual Results'!$C$2:$C$411=$B35) *
      ('Individual Results'!$Q$2:$Q$411&gt;0),
      VALUE('Individual Results'!$Q$2:$Q$411)
    ),
    {1,2,3}
  )),
  ""
)</f>
        <v/>
      </c>
      <c r="I35" s="129">
        <f t="shared" si="1"/>
        <v>0</v>
      </c>
    </row>
    <row r="36" spans="1:9" x14ac:dyDescent="0.4">
      <c r="A36" s="129" t="str">
        <f>TeamHelper!I29</f>
        <v>Jr Boys</v>
      </c>
      <c r="B36" s="129" t="str">
        <f>TeamHelper!H29</f>
        <v>Handsworth</v>
      </c>
      <c r="C36" s="129" cm="1">
        <f t="array" ref="C36">IF(
  COUNTIFS('Individual Results'!$D$2:$D$411, $A36,
           'Individual Results'!$C$2:$C$411, $B36,
           'Individual Results'!$G$2:$G$411, "&gt;0")&gt;=3,
  SUM(LARGE(
    IF(
      ('Individual Results'!$D$2:$D$411=$A36) *
      ('Individual Results'!$C$2:$C$411=$B36) *
      ('Individual Results'!$G$2:$G$411&gt;0),
      VALUE('Individual Results'!$G$2:$G$411)
    ),
    {1,2,3}
  )),
  ""
)</f>
        <v>275</v>
      </c>
      <c r="D36" s="129" cm="1">
        <f t="array" ref="D36">IF(
  COUNTIFS('Individual Results'!$D$2:$D$411, $A36,
           'Individual Results'!$C$2:$C$411, $B36,
           'Individual Results'!$I$2:$I$411, "&gt;0")&gt;=3,
  SUM(LARGE(
    IF(
      ('Individual Results'!$D$2:$D$411=$A36) *
      ('Individual Results'!$C$2:$C$411=$B36) *
      ('Individual Results'!$I$2:$I$411&gt;0),
      VALUE('Individual Results'!$I$2:$I$411)
    ),
    {1,2,3}
  )),
  ""
)</f>
        <v>225</v>
      </c>
      <c r="E36" s="129" cm="1">
        <f t="array" ref="E36">IF(
  COUNTIFS('Individual Results'!$D$2:$D$411, $A36,
           'Individual Results'!$C$2:$C$411, $B36,
           'Individual Results'!$K$2:$K$411, "&gt;0")&gt;=3,
  SUM(LARGE(
    IF(
      ('Individual Results'!$D$2:$D$411=$A36) *
      ('Individual Results'!$C$2:$C$411=$B36) *
      ('Individual Results'!$K$2:$K$411&gt;0),
      VALUE('Individual Results'!$K$2:$K$411)
    ),
    {1,2,3}
  )),
  ""
)</f>
        <v>275</v>
      </c>
      <c r="F36" s="129" t="str" cm="1">
        <f t="array" ref="F36">IF(
  COUNTIFS('Individual Results'!$D$2:$D$411, $A36,
           'Individual Results'!$C$2:$C$411, $B36,
           'Individual Results'!$M$2:$M$411, "&gt;0")&gt;=3,
  SUM(LARGE(
    IF(
      ('Individual Results'!$D$2:$D$411=$A36) *
      ('Individual Results'!$C$2:$C$411=$B36) *
      ('Individual Results'!$M$2:$M$411&gt;0),
      VALUE('Individual Results'!$M$2:$M$411)
    ),
    {1,2,3}
  )),
  ""
)</f>
        <v/>
      </c>
      <c r="G36" s="129" t="str" cm="1">
        <f t="array" ref="G36">IF(
  COUNTIFS('Individual Results'!$D$2:$D$411, $A36,
           'Individual Results'!$C$2:$C$411, $B36,
           'Individual Results'!$O$2:$O$411, "&gt;0")&gt;=3,
  SUM(LARGE(
    IF(
      ('Individual Results'!$D$2:$D$411=$A36) *
      ('Individual Results'!$C$2:$C$411=$B36) *
      ('Individual Results'!$O$2:$O$411&gt;0),
      VALUE('Individual Results'!$O$2:$O$411)
    ),
    {1,2,3}
  )),
  ""
)</f>
        <v/>
      </c>
      <c r="H36" s="129" t="str" cm="1">
        <f t="array" ref="H36">IF(
  COUNTIFS('Individual Results'!$D$2:$D$411, $A36,
           'Individual Results'!$C$2:$C$411, $B36,
           'Individual Results'!$Q$2:$Q$411, "&gt;0")&gt;=3,
  SUM(LARGE(
    IF(
      ('Individual Results'!$D$2:$D$411=$A36) *
      ('Individual Results'!$C$2:$C$411=$B36) *
      ('Individual Results'!$Q$2:$Q$411&gt;0),
      VALUE('Individual Results'!$Q$2:$Q$411)
    ),
    {1,2,3}
  )),
  ""
)</f>
        <v/>
      </c>
      <c r="I36" s="129">
        <f t="shared" si="1"/>
        <v>775</v>
      </c>
    </row>
    <row r="37" spans="1:9" x14ac:dyDescent="0.4">
      <c r="A37" s="129" t="str">
        <f>TeamHelper!I47</f>
        <v>Jr Boys</v>
      </c>
      <c r="B37" s="129" t="str">
        <f>TeamHelper!H47</f>
        <v>Mountainside</v>
      </c>
      <c r="C37" s="129" t="str" cm="1">
        <f t="array" ref="C37">IF(
  COUNTIFS('Individual Results'!$D$2:$D$411, $A37,
           'Individual Results'!$C$2:$C$411, $B37,
           'Individual Results'!$G$2:$G$411, "&gt;0")&gt;=3,
  SUM(LARGE(
    IF(
      ('Individual Results'!$D$2:$D$411=$A37) *
      ('Individual Results'!$C$2:$C$411=$B37) *
      ('Individual Results'!$G$2:$G$411&gt;0),
      VALUE('Individual Results'!$G$2:$G$411)
    ),
    {1,2,3}
  )),
  ""
)</f>
        <v/>
      </c>
      <c r="D37" s="129" t="str" cm="1">
        <f t="array" ref="D37">IF(
  COUNTIFS('Individual Results'!$D$2:$D$411, $A37,
           'Individual Results'!$C$2:$C$411, $B37,
           'Individual Results'!$I$2:$I$411, "&gt;0")&gt;=3,
  SUM(LARGE(
    IF(
      ('Individual Results'!$D$2:$D$411=$A37) *
      ('Individual Results'!$C$2:$C$411=$B37) *
      ('Individual Results'!$I$2:$I$411&gt;0),
      VALUE('Individual Results'!$I$2:$I$411)
    ),
    {1,2,3}
  )),
  ""
)</f>
        <v/>
      </c>
      <c r="E37" s="129" t="str" cm="1">
        <f t="array" ref="E37">IF(
  COUNTIFS('Individual Results'!$D$2:$D$411, $A37,
           'Individual Results'!$C$2:$C$411, $B37,
           'Individual Results'!$K$2:$K$411, "&gt;0")&gt;=3,
  SUM(LARGE(
    IF(
      ('Individual Results'!$D$2:$D$411=$A37) *
      ('Individual Results'!$C$2:$C$411=$B37) *
      ('Individual Results'!$K$2:$K$411&gt;0),
      VALUE('Individual Results'!$K$2:$K$411)
    ),
    {1,2,3}
  )),
  ""
)</f>
        <v/>
      </c>
      <c r="F37" s="129" t="str" cm="1">
        <f t="array" ref="F37">IF(
  COUNTIFS('Individual Results'!$D$2:$D$411, $A37,
           'Individual Results'!$C$2:$C$411, $B37,
           'Individual Results'!$M$2:$M$411, "&gt;0")&gt;=3,
  SUM(LARGE(
    IF(
      ('Individual Results'!$D$2:$D$411=$A37) *
      ('Individual Results'!$C$2:$C$411=$B37) *
      ('Individual Results'!$M$2:$M$411&gt;0),
      VALUE('Individual Results'!$M$2:$M$411)
    ),
    {1,2,3}
  )),
  ""
)</f>
        <v/>
      </c>
      <c r="G37" s="129" t="str" cm="1">
        <f t="array" ref="G37">IF(
  COUNTIFS('Individual Results'!$D$2:$D$411, $A37,
           'Individual Results'!$C$2:$C$411, $B37,
           'Individual Results'!$O$2:$O$411, "&gt;0")&gt;=3,
  SUM(LARGE(
    IF(
      ('Individual Results'!$D$2:$D$411=$A37) *
      ('Individual Results'!$C$2:$C$411=$B37) *
      ('Individual Results'!$O$2:$O$411&gt;0),
      VALUE('Individual Results'!$O$2:$O$411)
    ),
    {1,2,3}
  )),
  ""
)</f>
        <v/>
      </c>
      <c r="H37" s="129" t="str" cm="1">
        <f t="array" ref="H37">IF(
  COUNTIFS('Individual Results'!$D$2:$D$411, $A37,
           'Individual Results'!$C$2:$C$411, $B37,
           'Individual Results'!$Q$2:$Q$411, "&gt;0")&gt;=3,
  SUM(LARGE(
    IF(
      ('Individual Results'!$D$2:$D$411=$A37) *
      ('Individual Results'!$C$2:$C$411=$B37) *
      ('Individual Results'!$Q$2:$Q$411&gt;0),
      VALUE('Individual Results'!$Q$2:$Q$411)
    ),
    {1,2,3}
  )),
  ""
)</f>
        <v/>
      </c>
      <c r="I37" s="129">
        <f t="shared" si="1"/>
        <v>0</v>
      </c>
    </row>
    <row r="38" spans="1:9" x14ac:dyDescent="0.4">
      <c r="A38" s="129" t="str">
        <f>TeamHelper!I31</f>
        <v>Jr Boys</v>
      </c>
      <c r="B38" s="129" t="str">
        <f>TeamHelper!H31</f>
        <v>Carson</v>
      </c>
      <c r="C38" s="129" t="str" cm="1">
        <f t="array" ref="C38">IF(
  COUNTIFS('Individual Results'!$D$2:$D$411, $A38,
           'Individual Results'!$C$2:$C$411, $B38,
           'Individual Results'!$G$2:$G$411, "&gt;0")&gt;=3,
  SUM(LARGE(
    IF(
      ('Individual Results'!$D$2:$D$411=$A38) *
      ('Individual Results'!$C$2:$C$411=$B38) *
      ('Individual Results'!$G$2:$G$411&gt;0),
      VALUE('Individual Results'!$G$2:$G$411)
    ),
    {1,2,3}
  )),
  ""
)</f>
        <v/>
      </c>
      <c r="D38" s="129" t="str" cm="1">
        <f t="array" ref="D38">IF(
  COUNTIFS('Individual Results'!$D$2:$D$411, $A38,
           'Individual Results'!$C$2:$C$411, $B38,
           'Individual Results'!$I$2:$I$411, "&gt;0")&gt;=3,
  SUM(LARGE(
    IF(
      ('Individual Results'!$D$2:$D$411=$A38) *
      ('Individual Results'!$C$2:$C$411=$B38) *
      ('Individual Results'!$I$2:$I$411&gt;0),
      VALUE('Individual Results'!$I$2:$I$411)
    ),
    {1,2,3}
  )),
  ""
)</f>
        <v/>
      </c>
      <c r="E38" s="129" t="str" cm="1">
        <f t="array" ref="E38">IF(
  COUNTIFS('Individual Results'!$D$2:$D$411, $A38,
           'Individual Results'!$C$2:$C$411, $B38,
           'Individual Results'!$K$2:$K$411, "&gt;0")&gt;=3,
  SUM(LARGE(
    IF(
      ('Individual Results'!$D$2:$D$411=$A38) *
      ('Individual Results'!$C$2:$C$411=$B38) *
      ('Individual Results'!$K$2:$K$411&gt;0),
      VALUE('Individual Results'!$K$2:$K$411)
    ),
    {1,2,3}
  )),
  ""
)</f>
        <v/>
      </c>
      <c r="F38" s="129" t="str" cm="1">
        <f t="array" ref="F38">IF(
  COUNTIFS('Individual Results'!$D$2:$D$411, $A38,
           'Individual Results'!$C$2:$C$411, $B38,
           'Individual Results'!$M$2:$M$411, "&gt;0")&gt;=3,
  SUM(LARGE(
    IF(
      ('Individual Results'!$D$2:$D$411=$A38) *
      ('Individual Results'!$C$2:$C$411=$B38) *
      ('Individual Results'!$M$2:$M$411&gt;0),
      VALUE('Individual Results'!$M$2:$M$411)
    ),
    {1,2,3}
  )),
  ""
)</f>
        <v/>
      </c>
      <c r="G38" s="129" t="str" cm="1">
        <f t="array" ref="G38">IF(
  COUNTIFS('Individual Results'!$D$2:$D$411, $A38,
           'Individual Results'!$C$2:$C$411, $B38,
           'Individual Results'!$O$2:$O$411, "&gt;0")&gt;=3,
  SUM(LARGE(
    IF(
      ('Individual Results'!$D$2:$D$411=$A38) *
      ('Individual Results'!$C$2:$C$411=$B38) *
      ('Individual Results'!$O$2:$O$411&gt;0),
      VALUE('Individual Results'!$O$2:$O$411)
    ),
    {1,2,3}
  )),
  ""
)</f>
        <v/>
      </c>
      <c r="H38" s="129" t="str" cm="1">
        <f t="array" ref="H38">IF(
  COUNTIFS('Individual Results'!$D$2:$D$411, $A38,
           'Individual Results'!$C$2:$C$411, $B38,
           'Individual Results'!$Q$2:$Q$411, "&gt;0")&gt;=3,
  SUM(LARGE(
    IF(
      ('Individual Results'!$D$2:$D$411=$A38) *
      ('Individual Results'!$C$2:$C$411=$B38) *
      ('Individual Results'!$Q$2:$Q$411&gt;0),
      VALUE('Individual Results'!$Q$2:$Q$411)
    ),
    {1,2,3}
  )),
  ""
)</f>
        <v/>
      </c>
      <c r="I38" s="129">
        <f t="shared" si="1"/>
        <v>0</v>
      </c>
    </row>
    <row r="39" spans="1:9" x14ac:dyDescent="0.4">
      <c r="A39" s="129" t="str">
        <f>TeamHelper!I30</f>
        <v>Jr Boys</v>
      </c>
      <c r="B39" s="129" t="str">
        <f>TeamHelper!H30</f>
        <v>Argyle</v>
      </c>
      <c r="C39" s="129" t="str" cm="1">
        <f t="array" ref="C39">IF(
  COUNTIFS('Individual Results'!$D$2:$D$411, $A39,
           'Individual Results'!$C$2:$C$411, $B39,
           'Individual Results'!$G$2:$G$411, "&gt;0")&gt;=3,
  SUM(LARGE(
    IF(
      ('Individual Results'!$D$2:$D$411=$A39) *
      ('Individual Results'!$C$2:$C$411=$B39) *
      ('Individual Results'!$G$2:$G$411&gt;0),
      VALUE('Individual Results'!$G$2:$G$411)
    ),
    {1,2,3}
  )),
  ""
)</f>
        <v/>
      </c>
      <c r="D39" s="129" cm="1">
        <f t="array" ref="D39">IF(
  COUNTIFS('Individual Results'!$D$2:$D$411, $A39,
           'Individual Results'!$C$2:$C$411, $B39,
           'Individual Results'!$I$2:$I$411, "&gt;0")&gt;=3,
  SUM(LARGE(
    IF(
      ('Individual Results'!$D$2:$D$411=$A39) *
      ('Individual Results'!$C$2:$C$411=$B39) *
      ('Individual Results'!$I$2:$I$411&gt;0),
      VALUE('Individual Results'!$I$2:$I$411)
    ),
    {1,2,3}
  )),
  ""
)</f>
        <v>91</v>
      </c>
      <c r="E39" s="129" cm="1">
        <f t="array" ref="E39">IF(
  COUNTIFS('Individual Results'!$D$2:$D$411, $A39,
           'Individual Results'!$C$2:$C$411, $B39,
           'Individual Results'!$K$2:$K$411, "&gt;0")&gt;=3,
  SUM(LARGE(
    IF(
      ('Individual Results'!$D$2:$D$411=$A39) *
      ('Individual Results'!$C$2:$C$411=$B39) *
      ('Individual Results'!$K$2:$K$411&gt;0),
      VALUE('Individual Results'!$K$2:$K$411)
    ),
    {1,2,3}
  )),
  ""
)</f>
        <v>176</v>
      </c>
      <c r="F39" s="129" t="str" cm="1">
        <f t="array" ref="F39">IF(
  COUNTIFS('Individual Results'!$D$2:$D$411, $A39,
           'Individual Results'!$C$2:$C$411, $B39,
           'Individual Results'!$M$2:$M$411, "&gt;0")&gt;=3,
  SUM(LARGE(
    IF(
      ('Individual Results'!$D$2:$D$411=$A39) *
      ('Individual Results'!$C$2:$C$411=$B39) *
      ('Individual Results'!$M$2:$M$411&gt;0),
      VALUE('Individual Results'!$M$2:$M$411)
    ),
    {1,2,3}
  )),
  ""
)</f>
        <v/>
      </c>
      <c r="G39" s="129" t="str" cm="1">
        <f t="array" ref="G39">IF(
  COUNTIFS('Individual Results'!$D$2:$D$411, $A39,
           'Individual Results'!$C$2:$C$411, $B39,
           'Individual Results'!$O$2:$O$411, "&gt;0")&gt;=3,
  SUM(LARGE(
    IF(
      ('Individual Results'!$D$2:$D$411=$A39) *
      ('Individual Results'!$C$2:$C$411=$B39) *
      ('Individual Results'!$O$2:$O$411&gt;0),
      VALUE('Individual Results'!$O$2:$O$411)
    ),
    {1,2,3}
  )),
  ""
)</f>
        <v/>
      </c>
      <c r="H39" s="129" t="str" cm="1">
        <f t="array" ref="H39">IF(
  COUNTIFS('Individual Results'!$D$2:$D$411, $A39,
           'Individual Results'!$C$2:$C$411, $B39,
           'Individual Results'!$Q$2:$Q$411, "&gt;0")&gt;=3,
  SUM(LARGE(
    IF(
      ('Individual Results'!$D$2:$D$411=$A39) *
      ('Individual Results'!$C$2:$C$411=$B39) *
      ('Individual Results'!$Q$2:$Q$411&gt;0),
      VALUE('Individual Results'!$Q$2:$Q$411)
    ),
    {1,2,3}
  )),
  ""
)</f>
        <v/>
      </c>
      <c r="I39" s="129">
        <f t="shared" si="1"/>
        <v>267</v>
      </c>
    </row>
    <row r="40" spans="1:9" x14ac:dyDescent="0.4">
      <c r="A40" s="129" t="str">
        <f>TeamHelper!I33</f>
        <v>Jr Boys</v>
      </c>
      <c r="B40" s="129" t="str">
        <f>TeamHelper!H33</f>
        <v>Windsor</v>
      </c>
      <c r="C40" s="129" t="str" cm="1">
        <f t="array" ref="C40">IF(
  COUNTIFS('Individual Results'!$D$2:$D$411, $A40,
           'Individual Results'!$C$2:$C$411, $B40,
           'Individual Results'!$G$2:$G$411, "&gt;0")&gt;=3,
  SUM(LARGE(
    IF(
      ('Individual Results'!$D$2:$D$411=$A40) *
      ('Individual Results'!$C$2:$C$411=$B40) *
      ('Individual Results'!$G$2:$G$411&gt;0),
      VALUE('Individual Results'!$G$2:$G$411)
    ),
    {1,2,3}
  )),
  ""
)</f>
        <v/>
      </c>
      <c r="D40" s="129" t="str" cm="1">
        <f t="array" ref="D40">IF(
  COUNTIFS('Individual Results'!$D$2:$D$411, $A40,
           'Individual Results'!$C$2:$C$411, $B40,
           'Individual Results'!$I$2:$I$411, "&gt;0")&gt;=3,
  SUM(LARGE(
    IF(
      ('Individual Results'!$D$2:$D$411=$A40) *
      ('Individual Results'!$C$2:$C$411=$B40) *
      ('Individual Results'!$I$2:$I$411&gt;0),
      VALUE('Individual Results'!$I$2:$I$411)
    ),
    {1,2,3}
  )),
  ""
)</f>
        <v/>
      </c>
      <c r="E40" s="129" t="str" cm="1">
        <f t="array" ref="E40">IF(
  COUNTIFS('Individual Results'!$D$2:$D$411, $A40,
           'Individual Results'!$C$2:$C$411, $B40,
           'Individual Results'!$K$2:$K$411, "&gt;0")&gt;=3,
  SUM(LARGE(
    IF(
      ('Individual Results'!$D$2:$D$411=$A40) *
      ('Individual Results'!$C$2:$C$411=$B40) *
      ('Individual Results'!$K$2:$K$411&gt;0),
      VALUE('Individual Results'!$K$2:$K$411)
    ),
    {1,2,3}
  )),
  ""
)</f>
        <v/>
      </c>
      <c r="F40" s="129" t="str" cm="1">
        <f t="array" ref="F40">IF(
  COUNTIFS('Individual Results'!$D$2:$D$411, $A40,
           'Individual Results'!$C$2:$C$411, $B40,
           'Individual Results'!$M$2:$M$411, "&gt;0")&gt;=3,
  SUM(LARGE(
    IF(
      ('Individual Results'!$D$2:$D$411=$A40) *
      ('Individual Results'!$C$2:$C$411=$B40) *
      ('Individual Results'!$M$2:$M$411&gt;0),
      VALUE('Individual Results'!$M$2:$M$411)
    ),
    {1,2,3}
  )),
  ""
)</f>
        <v/>
      </c>
      <c r="G40" s="129" t="str" cm="1">
        <f t="array" ref="G40">IF(
  COUNTIFS('Individual Results'!$D$2:$D$411, $A40,
           'Individual Results'!$C$2:$C$411, $B40,
           'Individual Results'!$O$2:$O$411, "&gt;0")&gt;=3,
  SUM(LARGE(
    IF(
      ('Individual Results'!$D$2:$D$411=$A40) *
      ('Individual Results'!$C$2:$C$411=$B40) *
      ('Individual Results'!$O$2:$O$411&gt;0),
      VALUE('Individual Results'!$O$2:$O$411)
    ),
    {1,2,3}
  )),
  ""
)</f>
        <v/>
      </c>
      <c r="H40" s="129" t="str" cm="1">
        <f t="array" ref="H40">IF(
  COUNTIFS('Individual Results'!$D$2:$D$411, $A40,
           'Individual Results'!$C$2:$C$411, $B40,
           'Individual Results'!$Q$2:$Q$411, "&gt;0")&gt;=3,
  SUM(LARGE(
    IF(
      ('Individual Results'!$D$2:$D$411=$A40) *
      ('Individual Results'!$C$2:$C$411=$B40) *
      ('Individual Results'!$Q$2:$Q$411&gt;0),
      VALUE('Individual Results'!$Q$2:$Q$411)
    ),
    {1,2,3}
  )),
  ""
)</f>
        <v/>
      </c>
      <c r="I40" s="129">
        <f t="shared" si="1"/>
        <v>0</v>
      </c>
    </row>
    <row r="41" spans="1:9" x14ac:dyDescent="0.4">
      <c r="A41" s="129" t="str">
        <f>TeamHelper!I36</f>
        <v>Jr Boys</v>
      </c>
      <c r="B41" s="129" t="str">
        <f>TeamHelper!H36</f>
        <v>STA</v>
      </c>
      <c r="C41" s="129" cm="1">
        <f t="array" ref="C41">IF(
  COUNTIFS('Individual Results'!$D$2:$D$411, $A41,
           'Individual Results'!$C$2:$C$411, $B41,
           'Individual Results'!$G$2:$G$411, "&gt;0")&gt;=3,
  SUM(LARGE(
    IF(
      ('Individual Results'!$D$2:$D$411=$A41) *
      ('Individual Results'!$C$2:$C$411=$B41) *
      ('Individual Results'!$G$2:$G$411&gt;0),
      VALUE('Individual Results'!$G$2:$G$411)
    ),
    {1,2,3}
  )),
  ""
)</f>
        <v>139</v>
      </c>
      <c r="D41" s="129" cm="1">
        <f t="array" ref="D41">IF(
  COUNTIFS('Individual Results'!$D$2:$D$411, $A41,
           'Individual Results'!$C$2:$C$411, $B41,
           'Individual Results'!$I$2:$I$411, "&gt;0")&gt;=3,
  SUM(LARGE(
    IF(
      ('Individual Results'!$D$2:$D$411=$A41) *
      ('Individual Results'!$C$2:$C$411=$B41) *
      ('Individual Results'!$I$2:$I$411&gt;0),
      VALUE('Individual Results'!$I$2:$I$411)
    ),
    {1,2,3}
  )),
  ""
)</f>
        <v>164</v>
      </c>
      <c r="E41" s="129" cm="1">
        <f t="array" ref="E41">IF(
  COUNTIFS('Individual Results'!$D$2:$D$411, $A41,
           'Individual Results'!$C$2:$C$411, $B41,
           'Individual Results'!$K$2:$K$411, "&gt;0")&gt;=3,
  SUM(LARGE(
    IF(
      ('Individual Results'!$D$2:$D$411=$A41) *
      ('Individual Results'!$C$2:$C$411=$B41) *
      ('Individual Results'!$K$2:$K$411&gt;0),
      VALUE('Individual Results'!$K$2:$K$411)
    ),
    {1,2,3}
  )),
  ""
)</f>
        <v>134</v>
      </c>
      <c r="F41" s="129" t="str" cm="1">
        <f t="array" ref="F41">IF(
  COUNTIFS('Individual Results'!$D$2:$D$411, $A41,
           'Individual Results'!$C$2:$C$411, $B41,
           'Individual Results'!$M$2:$M$411, "&gt;0")&gt;=3,
  SUM(LARGE(
    IF(
      ('Individual Results'!$D$2:$D$411=$A41) *
      ('Individual Results'!$C$2:$C$411=$B41) *
      ('Individual Results'!$M$2:$M$411&gt;0),
      VALUE('Individual Results'!$M$2:$M$411)
    ),
    {1,2,3}
  )),
  ""
)</f>
        <v/>
      </c>
      <c r="G41" s="129" t="str" cm="1">
        <f t="array" ref="G41">IF(
  COUNTIFS('Individual Results'!$D$2:$D$411, $A41,
           'Individual Results'!$C$2:$C$411, $B41,
           'Individual Results'!$O$2:$O$411, "&gt;0")&gt;=3,
  SUM(LARGE(
    IF(
      ('Individual Results'!$D$2:$D$411=$A41) *
      ('Individual Results'!$C$2:$C$411=$B41) *
      ('Individual Results'!$O$2:$O$411&gt;0),
      VALUE('Individual Results'!$O$2:$O$411)
    ),
    {1,2,3}
  )),
  ""
)</f>
        <v/>
      </c>
      <c r="H41" s="129" t="str" cm="1">
        <f t="array" ref="H41">IF(
  COUNTIFS('Individual Results'!$D$2:$D$411, $A41,
           'Individual Results'!$C$2:$C$411, $B41,
           'Individual Results'!$Q$2:$Q$411, "&gt;0")&gt;=3,
  SUM(LARGE(
    IF(
      ('Individual Results'!$D$2:$D$411=$A41) *
      ('Individual Results'!$C$2:$C$411=$B41) *
      ('Individual Results'!$Q$2:$Q$411&gt;0),
      VALUE('Individual Results'!$Q$2:$Q$411)
    ),
    {1,2,3}
  )),
  ""
)</f>
        <v/>
      </c>
      <c r="I41" s="129">
        <f t="shared" si="1"/>
        <v>437</v>
      </c>
    </row>
    <row r="42" spans="1:9" x14ac:dyDescent="0.4">
      <c r="A42" s="129" t="str">
        <f>TeamHelper!I40</f>
        <v>Jr Boys</v>
      </c>
      <c r="B42" s="129" t="str">
        <f>TeamHelper!H40</f>
        <v>Seycove</v>
      </c>
      <c r="C42" s="129" t="str" cm="1">
        <f t="array" ref="C42">IF(
  COUNTIFS('Individual Results'!$D$2:$D$411, $A42,
           'Individual Results'!$C$2:$C$411, $B42,
           'Individual Results'!$G$2:$G$411, "&gt;0")&gt;=3,
  SUM(LARGE(
    IF(
      ('Individual Results'!$D$2:$D$411=$A42) *
      ('Individual Results'!$C$2:$C$411=$B42) *
      ('Individual Results'!$G$2:$G$411&gt;0),
      VALUE('Individual Results'!$G$2:$G$411)
    ),
    {1,2,3}
  )),
  ""
)</f>
        <v/>
      </c>
      <c r="D42" s="129" t="str" cm="1">
        <f t="array" ref="D42">IF(
  COUNTIFS('Individual Results'!$D$2:$D$411, $A42,
           'Individual Results'!$C$2:$C$411, $B42,
           'Individual Results'!$I$2:$I$411, "&gt;0")&gt;=3,
  SUM(LARGE(
    IF(
      ('Individual Results'!$D$2:$D$411=$A42) *
      ('Individual Results'!$C$2:$C$411=$B42) *
      ('Individual Results'!$I$2:$I$411&gt;0),
      VALUE('Individual Results'!$I$2:$I$411)
    ),
    {1,2,3}
  )),
  ""
)</f>
        <v/>
      </c>
      <c r="E42" s="129" t="str" cm="1">
        <f t="array" ref="E42">IF(
  COUNTIFS('Individual Results'!$D$2:$D$411, $A42,
           'Individual Results'!$C$2:$C$411, $B42,
           'Individual Results'!$K$2:$K$411, "&gt;0")&gt;=3,
  SUM(LARGE(
    IF(
      ('Individual Results'!$D$2:$D$411=$A42) *
      ('Individual Results'!$C$2:$C$411=$B42) *
      ('Individual Results'!$K$2:$K$411&gt;0),
      VALUE('Individual Results'!$K$2:$K$411)
    ),
    {1,2,3}
  )),
  ""
)</f>
        <v/>
      </c>
      <c r="F42" s="129" t="str" cm="1">
        <f t="array" ref="F42">IF(
  COUNTIFS('Individual Results'!$D$2:$D$411, $A42,
           'Individual Results'!$C$2:$C$411, $B42,
           'Individual Results'!$M$2:$M$411, "&gt;0")&gt;=3,
  SUM(LARGE(
    IF(
      ('Individual Results'!$D$2:$D$411=$A42) *
      ('Individual Results'!$C$2:$C$411=$B42) *
      ('Individual Results'!$M$2:$M$411&gt;0),
      VALUE('Individual Results'!$M$2:$M$411)
    ),
    {1,2,3}
  )),
  ""
)</f>
        <v/>
      </c>
      <c r="G42" s="129" t="str" cm="1">
        <f t="array" ref="G42">IF(
  COUNTIFS('Individual Results'!$D$2:$D$411, $A42,
           'Individual Results'!$C$2:$C$411, $B42,
           'Individual Results'!$O$2:$O$411, "&gt;0")&gt;=3,
  SUM(LARGE(
    IF(
      ('Individual Results'!$D$2:$D$411=$A42) *
      ('Individual Results'!$C$2:$C$411=$B42) *
      ('Individual Results'!$O$2:$O$411&gt;0),
      VALUE('Individual Results'!$O$2:$O$411)
    ),
    {1,2,3}
  )),
  ""
)</f>
        <v/>
      </c>
      <c r="H42" s="129" t="str" cm="1">
        <f t="array" ref="H42">IF(
  COUNTIFS('Individual Results'!$D$2:$D$411, $A42,
           'Individual Results'!$C$2:$C$411, $B42,
           'Individual Results'!$Q$2:$Q$411, "&gt;0")&gt;=3,
  SUM(LARGE(
    IF(
      ('Individual Results'!$D$2:$D$411=$A42) *
      ('Individual Results'!$C$2:$C$411=$B42) *
      ('Individual Results'!$Q$2:$Q$411&gt;0),
      VALUE('Individual Results'!$Q$2:$Q$411)
    ),
    {1,2,3}
  )),
  ""
)</f>
        <v/>
      </c>
      <c r="I42" s="129">
        <f t="shared" si="1"/>
        <v>0</v>
      </c>
    </row>
    <row r="43" spans="1:9" x14ac:dyDescent="0.4">
      <c r="A43" s="129" t="str">
        <f>TeamHelper!I44</f>
        <v>Jr Boys</v>
      </c>
      <c r="B43" s="129" t="str">
        <f>TeamHelper!H44</f>
        <v>Coast Mtn</v>
      </c>
      <c r="C43" s="129" t="str" cm="1">
        <f t="array" ref="C43">IF(
  COUNTIFS('Individual Results'!$D$2:$D$411, $A43,
           'Individual Results'!$C$2:$C$411, $B43,
           'Individual Results'!$G$2:$G$411, "&gt;0")&gt;=3,
  SUM(LARGE(
    IF(
      ('Individual Results'!$D$2:$D$411=$A43) *
      ('Individual Results'!$C$2:$C$411=$B43) *
      ('Individual Results'!$G$2:$G$411&gt;0),
      VALUE('Individual Results'!$G$2:$G$411)
    ),
    {1,2,3}
  )),
  ""
)</f>
        <v/>
      </c>
      <c r="D43" s="129" t="str" cm="1">
        <f t="array" ref="D43">IF(
  COUNTIFS('Individual Results'!$D$2:$D$411, $A43,
           'Individual Results'!$C$2:$C$411, $B43,
           'Individual Results'!$I$2:$I$411, "&gt;0")&gt;=3,
  SUM(LARGE(
    IF(
      ('Individual Results'!$D$2:$D$411=$A43) *
      ('Individual Results'!$C$2:$C$411=$B43) *
      ('Individual Results'!$I$2:$I$411&gt;0),
      VALUE('Individual Results'!$I$2:$I$411)
    ),
    {1,2,3}
  )),
  ""
)</f>
        <v/>
      </c>
      <c r="E43" s="129" t="str" cm="1">
        <f t="array" ref="E43">IF(
  COUNTIFS('Individual Results'!$D$2:$D$411, $A43,
           'Individual Results'!$C$2:$C$411, $B43,
           'Individual Results'!$K$2:$K$411, "&gt;0")&gt;=3,
  SUM(LARGE(
    IF(
      ('Individual Results'!$D$2:$D$411=$A43) *
      ('Individual Results'!$C$2:$C$411=$B43) *
      ('Individual Results'!$K$2:$K$411&gt;0),
      VALUE('Individual Results'!$K$2:$K$411)
    ),
    {1,2,3}
  )),
  ""
)</f>
        <v/>
      </c>
      <c r="F43" s="129" t="str" cm="1">
        <f t="array" ref="F43">IF(
  COUNTIFS('Individual Results'!$D$2:$D$411, $A43,
           'Individual Results'!$C$2:$C$411, $B43,
           'Individual Results'!$M$2:$M$411, "&gt;0")&gt;=3,
  SUM(LARGE(
    IF(
      ('Individual Results'!$D$2:$D$411=$A43) *
      ('Individual Results'!$C$2:$C$411=$B43) *
      ('Individual Results'!$M$2:$M$411&gt;0),
      VALUE('Individual Results'!$M$2:$M$411)
    ),
    {1,2,3}
  )),
  ""
)</f>
        <v/>
      </c>
      <c r="G43" s="129" t="str" cm="1">
        <f t="array" ref="G43">IF(
  COUNTIFS('Individual Results'!$D$2:$D$411, $A43,
           'Individual Results'!$C$2:$C$411, $B43,
           'Individual Results'!$O$2:$O$411, "&gt;0")&gt;=3,
  SUM(LARGE(
    IF(
      ('Individual Results'!$D$2:$D$411=$A43) *
      ('Individual Results'!$C$2:$C$411=$B43) *
      ('Individual Results'!$O$2:$O$411&gt;0),
      VALUE('Individual Results'!$O$2:$O$411)
    ),
    {1,2,3}
  )),
  ""
)</f>
        <v/>
      </c>
      <c r="H43" s="129" t="str" cm="1">
        <f t="array" ref="H43">IF(
  COUNTIFS('Individual Results'!$D$2:$D$411, $A43,
           'Individual Results'!$C$2:$C$411, $B43,
           'Individual Results'!$Q$2:$Q$411, "&gt;0")&gt;=3,
  SUM(LARGE(
    IF(
      ('Individual Results'!$D$2:$D$411=$A43) *
      ('Individual Results'!$C$2:$C$411=$B43) *
      ('Individual Results'!$Q$2:$Q$411&gt;0),
      VALUE('Individual Results'!$Q$2:$Q$411)
    ),
    {1,2,3}
  )),
  ""
)</f>
        <v/>
      </c>
      <c r="I43" s="129">
        <f t="shared" si="1"/>
        <v>0</v>
      </c>
    </row>
    <row r="44" spans="1:9" x14ac:dyDescent="0.4">
      <c r="A44" s="129" t="str">
        <f>TeamHelper!I32</f>
        <v>Jr Boys</v>
      </c>
      <c r="B44" s="129" t="str">
        <f>TeamHelper!H32</f>
        <v>Howe Sound</v>
      </c>
      <c r="C44" s="129" cm="1">
        <f t="array" ref="C44">IF(
  COUNTIFS('Individual Results'!$D$2:$D$411, $A44,
           'Individual Results'!$C$2:$C$411, $B44,
           'Individual Results'!$G$2:$G$411, "&gt;0")&gt;=3,
  SUM(LARGE(
    IF(
      ('Individual Results'!$D$2:$D$411=$A44) *
      ('Individual Results'!$C$2:$C$411=$B44) *
      ('Individual Results'!$G$2:$G$411&gt;0),
      VALUE('Individual Results'!$G$2:$G$411)
    ),
    {1,2,3}
  )),
  ""
)</f>
        <v>158</v>
      </c>
      <c r="D44" s="129" cm="1">
        <f t="array" ref="D44">IF(
  COUNTIFS('Individual Results'!$D$2:$D$411, $A44,
           'Individual Results'!$C$2:$C$411, $B44,
           'Individual Results'!$I$2:$I$411, "&gt;0")&gt;=3,
  SUM(LARGE(
    IF(
      ('Individual Results'!$D$2:$D$411=$A44) *
      ('Individual Results'!$C$2:$C$411=$B44) *
      ('Individual Results'!$I$2:$I$411&gt;0),
      VALUE('Individual Results'!$I$2:$I$411)
    ),
    {1,2,3}
  )),
  ""
)</f>
        <v>210</v>
      </c>
      <c r="E44" s="129" cm="1">
        <f t="array" ref="E44">IF(
  COUNTIFS('Individual Results'!$D$2:$D$411, $A44,
           'Individual Results'!$C$2:$C$411, $B44,
           'Individual Results'!$K$2:$K$411, "&gt;0")&gt;=3,
  SUM(LARGE(
    IF(
      ('Individual Results'!$D$2:$D$411=$A44) *
      ('Individual Results'!$C$2:$C$411=$B44) *
      ('Individual Results'!$K$2:$K$411&gt;0),
      VALUE('Individual Results'!$K$2:$K$411)
    ),
    {1,2,3}
  )),
  ""
)</f>
        <v>161</v>
      </c>
      <c r="F44" s="129" t="str" cm="1">
        <f t="array" ref="F44">IF(
  COUNTIFS('Individual Results'!$D$2:$D$411, $A44,
           'Individual Results'!$C$2:$C$411, $B44,
           'Individual Results'!$M$2:$M$411, "&gt;0")&gt;=3,
  SUM(LARGE(
    IF(
      ('Individual Results'!$D$2:$D$411=$A44) *
      ('Individual Results'!$C$2:$C$411=$B44) *
      ('Individual Results'!$M$2:$M$411&gt;0),
      VALUE('Individual Results'!$M$2:$M$411)
    ),
    {1,2,3}
  )),
  ""
)</f>
        <v/>
      </c>
      <c r="G44" s="129" t="str" cm="1">
        <f t="array" ref="G44">IF(
  COUNTIFS('Individual Results'!$D$2:$D$411, $A44,
           'Individual Results'!$C$2:$C$411, $B44,
           'Individual Results'!$O$2:$O$411, "&gt;0")&gt;=3,
  SUM(LARGE(
    IF(
      ('Individual Results'!$D$2:$D$411=$A44) *
      ('Individual Results'!$C$2:$C$411=$B44) *
      ('Individual Results'!$O$2:$O$411&gt;0),
      VALUE('Individual Results'!$O$2:$O$411)
    ),
    {1,2,3}
  )),
  ""
)</f>
        <v/>
      </c>
      <c r="H44" s="129" t="str" cm="1">
        <f t="array" ref="H44">IF(
  COUNTIFS('Individual Results'!$D$2:$D$411, $A44,
           'Individual Results'!$C$2:$C$411, $B44,
           'Individual Results'!$Q$2:$Q$411, "&gt;0")&gt;=3,
  SUM(LARGE(
    IF(
      ('Individual Results'!$D$2:$D$411=$A44) *
      ('Individual Results'!$C$2:$C$411=$B44) *
      ('Individual Results'!$Q$2:$Q$411&gt;0),
      VALUE('Individual Results'!$Q$2:$Q$411)
    ),
    {1,2,3}
  )),
  ""
)</f>
        <v/>
      </c>
      <c r="I44" s="129">
        <f t="shared" si="1"/>
        <v>529</v>
      </c>
    </row>
    <row r="45" spans="1:9" x14ac:dyDescent="0.4">
      <c r="A45" s="129" t="str">
        <f>TeamHelper!I34</f>
        <v>Jr Boys</v>
      </c>
      <c r="B45" s="129" t="str">
        <f>TeamHelper!H34</f>
        <v>St. Georges</v>
      </c>
      <c r="C45" s="129" t="str" cm="1">
        <f t="array" ref="C45">IF(
  COUNTIFS('Individual Results'!$D$2:$D$411, $A45,
           'Individual Results'!$C$2:$C$411, $B45,
           'Individual Results'!$G$2:$G$411, "&gt;0")&gt;=3,
  SUM(LARGE(
    IF(
      ('Individual Results'!$D$2:$D$411=$A45) *
      ('Individual Results'!$C$2:$C$411=$B45) *
      ('Individual Results'!$G$2:$G$411&gt;0),
      VALUE('Individual Results'!$G$2:$G$411)
    ),
    {1,2,3}
  )),
  ""
)</f>
        <v/>
      </c>
      <c r="D45" s="129" t="str" cm="1">
        <f t="array" ref="D45">IF(
  COUNTIFS('Individual Results'!$D$2:$D$411, $A45,
           'Individual Results'!$C$2:$C$411, $B45,
           'Individual Results'!$I$2:$I$411, "&gt;0")&gt;=3,
  SUM(LARGE(
    IF(
      ('Individual Results'!$D$2:$D$411=$A45) *
      ('Individual Results'!$C$2:$C$411=$B45) *
      ('Individual Results'!$I$2:$I$411&gt;0),
      VALUE('Individual Results'!$I$2:$I$411)
    ),
    {1,2,3}
  )),
  ""
)</f>
        <v/>
      </c>
      <c r="E45" s="129" cm="1">
        <f t="array" ref="E45">IF(
  COUNTIFS('Individual Results'!$D$2:$D$411, $A45,
           'Individual Results'!$C$2:$C$411, $B45,
           'Individual Results'!$K$2:$K$411, "&gt;0")&gt;=3,
  SUM(LARGE(
    IF(
      ('Individual Results'!$D$2:$D$411=$A45) *
      ('Individual Results'!$C$2:$C$411=$B45) *
      ('Individual Results'!$K$2:$K$411&gt;0),
      VALUE('Individual Results'!$K$2:$K$411)
    ),
    {1,2,3}
  )),
  ""
)</f>
        <v>136</v>
      </c>
      <c r="F45" s="129" t="str" cm="1">
        <f t="array" ref="F45">IF(
  COUNTIFS('Individual Results'!$D$2:$D$411, $A45,
           'Individual Results'!$C$2:$C$411, $B45,
           'Individual Results'!$M$2:$M$411, "&gt;0")&gt;=3,
  SUM(LARGE(
    IF(
      ('Individual Results'!$D$2:$D$411=$A45) *
      ('Individual Results'!$C$2:$C$411=$B45) *
      ('Individual Results'!$M$2:$M$411&gt;0),
      VALUE('Individual Results'!$M$2:$M$411)
    ),
    {1,2,3}
  )),
  ""
)</f>
        <v/>
      </c>
      <c r="G45" s="129" t="str" cm="1">
        <f t="array" ref="G45">IF(
  COUNTIFS('Individual Results'!$D$2:$D$411, $A45,
           'Individual Results'!$C$2:$C$411, $B45,
           'Individual Results'!$O$2:$O$411, "&gt;0")&gt;=3,
  SUM(LARGE(
    IF(
      ('Individual Results'!$D$2:$D$411=$A45) *
      ('Individual Results'!$C$2:$C$411=$B45) *
      ('Individual Results'!$O$2:$O$411&gt;0),
      VALUE('Individual Results'!$O$2:$O$411)
    ),
    {1,2,3}
  )),
  ""
)</f>
        <v/>
      </c>
      <c r="H45" s="129" t="str" cm="1">
        <f t="array" ref="H45">IF(
  COUNTIFS('Individual Results'!$D$2:$D$411, $A45,
           'Individual Results'!$C$2:$C$411, $B45,
           'Individual Results'!$Q$2:$Q$411, "&gt;0")&gt;=3,
  SUM(LARGE(
    IF(
      ('Individual Results'!$D$2:$D$411=$A45) *
      ('Individual Results'!$C$2:$C$411=$B45) *
      ('Individual Results'!$Q$2:$Q$411&gt;0),
      VALUE('Individual Results'!$Q$2:$Q$411)
    ),
    {1,2,3}
  )),
  ""
)</f>
        <v/>
      </c>
      <c r="I45" s="129">
        <f t="shared" si="1"/>
        <v>136</v>
      </c>
    </row>
    <row r="46" spans="1:9" x14ac:dyDescent="0.4">
      <c r="A46" s="129" t="str">
        <f>TeamHelper!I35</f>
        <v>Jr Boys</v>
      </c>
      <c r="B46" s="129" t="str">
        <f>TeamHelper!H35</f>
        <v>Sutherland</v>
      </c>
      <c r="C46" s="129" t="str" cm="1">
        <f t="array" ref="C46">IF(
  COUNTIFS('Individual Results'!$D$2:$D$411, $A46,
           'Individual Results'!$C$2:$C$411, $B46,
           'Individual Results'!$G$2:$G$411, "&gt;0")&gt;=3,
  SUM(LARGE(
    IF(
      ('Individual Results'!$D$2:$D$411=$A46) *
      ('Individual Results'!$C$2:$C$411=$B46) *
      ('Individual Results'!$G$2:$G$411&gt;0),
      VALUE('Individual Results'!$G$2:$G$411)
    ),
    {1,2,3}
  )),
  ""
)</f>
        <v/>
      </c>
      <c r="D46" s="129" t="str" cm="1">
        <f t="array" ref="D46">IF(
  COUNTIFS('Individual Results'!$D$2:$D$411, $A46,
           'Individual Results'!$C$2:$C$411, $B46,
           'Individual Results'!$I$2:$I$411, "&gt;0")&gt;=3,
  SUM(LARGE(
    IF(
      ('Individual Results'!$D$2:$D$411=$A46) *
      ('Individual Results'!$C$2:$C$411=$B46) *
      ('Individual Results'!$I$2:$I$411&gt;0),
      VALUE('Individual Results'!$I$2:$I$411)
    ),
    {1,2,3}
  )),
  ""
)</f>
        <v/>
      </c>
      <c r="E46" s="129" t="str" cm="1">
        <f t="array" ref="E46">IF(
  COUNTIFS('Individual Results'!$D$2:$D$411, $A46,
           'Individual Results'!$C$2:$C$411, $B46,
           'Individual Results'!$K$2:$K$411, "&gt;0")&gt;=3,
  SUM(LARGE(
    IF(
      ('Individual Results'!$D$2:$D$411=$A46) *
      ('Individual Results'!$C$2:$C$411=$B46) *
      ('Individual Results'!$K$2:$K$411&gt;0),
      VALUE('Individual Results'!$K$2:$K$411)
    ),
    {1,2,3}
  )),
  ""
)</f>
        <v/>
      </c>
      <c r="F46" s="129" t="str" cm="1">
        <f t="array" ref="F46">IF(
  COUNTIFS('Individual Results'!$D$2:$D$411, $A46,
           'Individual Results'!$C$2:$C$411, $B46,
           'Individual Results'!$M$2:$M$411, "&gt;0")&gt;=3,
  SUM(LARGE(
    IF(
      ('Individual Results'!$D$2:$D$411=$A46) *
      ('Individual Results'!$C$2:$C$411=$B46) *
      ('Individual Results'!$M$2:$M$411&gt;0),
      VALUE('Individual Results'!$M$2:$M$411)
    ),
    {1,2,3}
  )),
  ""
)</f>
        <v/>
      </c>
      <c r="G46" s="129" t="str" cm="1">
        <f t="array" ref="G46">IF(
  COUNTIFS('Individual Results'!$D$2:$D$411, $A46,
           'Individual Results'!$C$2:$C$411, $B46,
           'Individual Results'!$O$2:$O$411, "&gt;0")&gt;=3,
  SUM(LARGE(
    IF(
      ('Individual Results'!$D$2:$D$411=$A46) *
      ('Individual Results'!$C$2:$C$411=$B46) *
      ('Individual Results'!$O$2:$O$411&gt;0),
      VALUE('Individual Results'!$O$2:$O$411)
    ),
    {1,2,3}
  )),
  ""
)</f>
        <v/>
      </c>
      <c r="H46" s="129" t="str" cm="1">
        <f t="array" ref="H46">IF(
  COUNTIFS('Individual Results'!$D$2:$D$411, $A46,
           'Individual Results'!$C$2:$C$411, $B46,
           'Individual Results'!$Q$2:$Q$411, "&gt;0")&gt;=3,
  SUM(LARGE(
    IF(
      ('Individual Results'!$D$2:$D$411=$A46) *
      ('Individual Results'!$C$2:$C$411=$B46) *
      ('Individual Results'!$Q$2:$Q$411&gt;0),
      VALUE('Individual Results'!$Q$2:$Q$411)
    ),
    {1,2,3}
  )),
  ""
)</f>
        <v/>
      </c>
      <c r="I46" s="129">
        <f t="shared" si="1"/>
        <v>0</v>
      </c>
    </row>
    <row r="47" spans="1:9" x14ac:dyDescent="0.4">
      <c r="A47" s="129" t="str">
        <f>TeamHelper!I39</f>
        <v>Jr Boys</v>
      </c>
      <c r="B47" s="129" t="str">
        <f>TeamHelper!H39</f>
        <v>West Van</v>
      </c>
      <c r="C47" s="129" t="str" cm="1">
        <f t="array" ref="C47">IF(
  COUNTIFS('Individual Results'!$D$2:$D$411, $A47,
           'Individual Results'!$C$2:$C$411, $B47,
           'Individual Results'!$G$2:$G$411, "&gt;0")&gt;=3,
  SUM(LARGE(
    IF(
      ('Individual Results'!$D$2:$D$411=$A47) *
      ('Individual Results'!$C$2:$C$411=$B47) *
      ('Individual Results'!$G$2:$G$411&gt;0),
      VALUE('Individual Results'!$G$2:$G$411)
    ),
    {1,2,3}
  )),
  ""
)</f>
        <v/>
      </c>
      <c r="D47" s="129" cm="1">
        <f t="array" ref="D47">IF(
  COUNTIFS('Individual Results'!$D$2:$D$411, $A47,
           'Individual Results'!$C$2:$C$411, $B47,
           'Individual Results'!$I$2:$I$411, "&gt;0")&gt;=3,
  SUM(LARGE(
    IF(
      ('Individual Results'!$D$2:$D$411=$A47) *
      ('Individual Results'!$C$2:$C$411=$B47) *
      ('Individual Results'!$I$2:$I$411&gt;0),
      VALUE('Individual Results'!$I$2:$I$411)
    ),
    {1,2,3}
  )),
  ""
)</f>
        <v>84</v>
      </c>
      <c r="E47" s="129" cm="1">
        <f t="array" ref="E47">IF(
  COUNTIFS('Individual Results'!$D$2:$D$411, $A47,
           'Individual Results'!$C$2:$C$411, $B47,
           'Individual Results'!$K$2:$K$411, "&gt;0")&gt;=3,
  SUM(LARGE(
    IF(
      ('Individual Results'!$D$2:$D$411=$A47) *
      ('Individual Results'!$C$2:$C$411=$B47) *
      ('Individual Results'!$K$2:$K$411&gt;0),
      VALUE('Individual Results'!$K$2:$K$411)
    ),
    {1,2,3}
  )),
  ""
)</f>
        <v>88</v>
      </c>
      <c r="F47" s="129" t="str" cm="1">
        <f t="array" ref="F47">IF(
  COUNTIFS('Individual Results'!$D$2:$D$411, $A47,
           'Individual Results'!$C$2:$C$411, $B47,
           'Individual Results'!$M$2:$M$411, "&gt;0")&gt;=3,
  SUM(LARGE(
    IF(
      ('Individual Results'!$D$2:$D$411=$A47) *
      ('Individual Results'!$C$2:$C$411=$B47) *
      ('Individual Results'!$M$2:$M$411&gt;0),
      VALUE('Individual Results'!$M$2:$M$411)
    ),
    {1,2,3}
  )),
  ""
)</f>
        <v/>
      </c>
      <c r="G47" s="129" t="str" cm="1">
        <f t="array" ref="G47">IF(
  COUNTIFS('Individual Results'!$D$2:$D$411, $A47,
           'Individual Results'!$C$2:$C$411, $B47,
           'Individual Results'!$O$2:$O$411, "&gt;0")&gt;=3,
  SUM(LARGE(
    IF(
      ('Individual Results'!$D$2:$D$411=$A47) *
      ('Individual Results'!$C$2:$C$411=$B47) *
      ('Individual Results'!$O$2:$O$411&gt;0),
      VALUE('Individual Results'!$O$2:$O$411)
    ),
    {1,2,3}
  )),
  ""
)</f>
        <v/>
      </c>
      <c r="H47" s="129" t="str" cm="1">
        <f t="array" ref="H47">IF(
  COUNTIFS('Individual Results'!$D$2:$D$411, $A47,
           'Individual Results'!$C$2:$C$411, $B47,
           'Individual Results'!$Q$2:$Q$411, "&gt;0")&gt;=3,
  SUM(LARGE(
    IF(
      ('Individual Results'!$D$2:$D$411=$A47) *
      ('Individual Results'!$C$2:$C$411=$B47) *
      ('Individual Results'!$Q$2:$Q$411&gt;0),
      VALUE('Individual Results'!$Q$2:$Q$411)
    ),
    {1,2,3}
  )),
  ""
)</f>
        <v/>
      </c>
      <c r="I47" s="129">
        <f t="shared" si="1"/>
        <v>172</v>
      </c>
    </row>
    <row r="48" spans="1:9" x14ac:dyDescent="0.4">
      <c r="A48" s="129" t="str">
        <f>TeamHelper!I41</f>
        <v>Jr Boys</v>
      </c>
      <c r="B48" s="129" t="str">
        <f>TeamHelper!H41</f>
        <v>Burnaby Mtn</v>
      </c>
      <c r="C48" s="129" t="str" cm="1">
        <f t="array" ref="C48">IF(
  COUNTIFS('Individual Results'!$D$2:$D$411, $A48,
           'Individual Results'!$C$2:$C$411, $B48,
           'Individual Results'!$G$2:$G$411, "&gt;0")&gt;=3,
  SUM(LARGE(
    IF(
      ('Individual Results'!$D$2:$D$411=$A48) *
      ('Individual Results'!$C$2:$C$411=$B48) *
      ('Individual Results'!$G$2:$G$411&gt;0),
      VALUE('Individual Results'!$G$2:$G$411)
    ),
    {1,2,3}
  )),
  ""
)</f>
        <v/>
      </c>
      <c r="D48" s="129" t="str" cm="1">
        <f t="array" ref="D48">IF(
  COUNTIFS('Individual Results'!$D$2:$D$411, $A48,
           'Individual Results'!$C$2:$C$411, $B48,
           'Individual Results'!$I$2:$I$411, "&gt;0")&gt;=3,
  SUM(LARGE(
    IF(
      ('Individual Results'!$D$2:$D$411=$A48) *
      ('Individual Results'!$C$2:$C$411=$B48) *
      ('Individual Results'!$I$2:$I$411&gt;0),
      VALUE('Individual Results'!$I$2:$I$411)
    ),
    {1,2,3}
  )),
  ""
)</f>
        <v/>
      </c>
      <c r="E48" s="129" t="str" cm="1">
        <f t="array" ref="E48">IF(
  COUNTIFS('Individual Results'!$D$2:$D$411, $A48,
           'Individual Results'!$C$2:$C$411, $B48,
           'Individual Results'!$K$2:$K$411, "&gt;0")&gt;=3,
  SUM(LARGE(
    IF(
      ('Individual Results'!$D$2:$D$411=$A48) *
      ('Individual Results'!$C$2:$C$411=$B48) *
      ('Individual Results'!$K$2:$K$411&gt;0),
      VALUE('Individual Results'!$K$2:$K$411)
    ),
    {1,2,3}
  )),
  ""
)</f>
        <v/>
      </c>
      <c r="F48" s="129" t="str" cm="1">
        <f t="array" ref="F48">IF(
  COUNTIFS('Individual Results'!$D$2:$D$411, $A48,
           'Individual Results'!$C$2:$C$411, $B48,
           'Individual Results'!$M$2:$M$411, "&gt;0")&gt;=3,
  SUM(LARGE(
    IF(
      ('Individual Results'!$D$2:$D$411=$A48) *
      ('Individual Results'!$C$2:$C$411=$B48) *
      ('Individual Results'!$M$2:$M$411&gt;0),
      VALUE('Individual Results'!$M$2:$M$411)
    ),
    {1,2,3}
  )),
  ""
)</f>
        <v/>
      </c>
      <c r="G48" s="129" t="str" cm="1">
        <f t="array" ref="G48">IF(
  COUNTIFS('Individual Results'!$D$2:$D$411, $A48,
           'Individual Results'!$C$2:$C$411, $B48,
           'Individual Results'!$O$2:$O$411, "&gt;0")&gt;=3,
  SUM(LARGE(
    IF(
      ('Individual Results'!$D$2:$D$411=$A48) *
      ('Individual Results'!$C$2:$C$411=$B48) *
      ('Individual Results'!$O$2:$O$411&gt;0),
      VALUE('Individual Results'!$O$2:$O$411)
    ),
    {1,2,3}
  )),
  ""
)</f>
        <v/>
      </c>
      <c r="H48" s="129" t="str" cm="1">
        <f t="array" ref="H48">IF(
  COUNTIFS('Individual Results'!$D$2:$D$411, $A48,
           'Individual Results'!$C$2:$C$411, $B48,
           'Individual Results'!$Q$2:$Q$411, "&gt;0")&gt;=3,
  SUM(LARGE(
    IF(
      ('Individual Results'!$D$2:$D$411=$A48) *
      ('Individual Results'!$C$2:$C$411=$B48) *
      ('Individual Results'!$Q$2:$Q$411&gt;0),
      VALUE('Individual Results'!$Q$2:$Q$411)
    ),
    {1,2,3}
  )),
  ""
)</f>
        <v/>
      </c>
      <c r="I48" s="129">
        <f t="shared" si="1"/>
        <v>0</v>
      </c>
    </row>
    <row r="49" spans="1:9" x14ac:dyDescent="0.4">
      <c r="A49" s="129" t="str">
        <f>TeamHelper!I42</f>
        <v>Jr Boys</v>
      </c>
      <c r="B49" s="129" t="str">
        <f>TeamHelper!H42</f>
        <v>Rockridge</v>
      </c>
      <c r="C49" s="129" t="str" cm="1">
        <f t="array" ref="C49">IF(
  COUNTIFS('Individual Results'!$D$2:$D$411, $A49,
           'Individual Results'!$C$2:$C$411, $B49,
           'Individual Results'!$G$2:$G$411, "&gt;0")&gt;=3,
  SUM(LARGE(
    IF(
      ('Individual Results'!$D$2:$D$411=$A49) *
      ('Individual Results'!$C$2:$C$411=$B49) *
      ('Individual Results'!$G$2:$G$411&gt;0),
      VALUE('Individual Results'!$G$2:$G$411)
    ),
    {1,2,3}
  )),
  ""
)</f>
        <v/>
      </c>
      <c r="D49" s="129" t="str" cm="1">
        <f t="array" ref="D49">IF(
  COUNTIFS('Individual Results'!$D$2:$D$411, $A49,
           'Individual Results'!$C$2:$C$411, $B49,
           'Individual Results'!$I$2:$I$411, "&gt;0")&gt;=3,
  SUM(LARGE(
    IF(
      ('Individual Results'!$D$2:$D$411=$A49) *
      ('Individual Results'!$C$2:$C$411=$B49) *
      ('Individual Results'!$I$2:$I$411&gt;0),
      VALUE('Individual Results'!$I$2:$I$411)
    ),
    {1,2,3}
  )),
  ""
)</f>
        <v/>
      </c>
      <c r="E49" s="129" t="str" cm="1">
        <f t="array" ref="E49">IF(
  COUNTIFS('Individual Results'!$D$2:$D$411, $A49,
           'Individual Results'!$C$2:$C$411, $B49,
           'Individual Results'!$K$2:$K$411, "&gt;0")&gt;=3,
  SUM(LARGE(
    IF(
      ('Individual Results'!$D$2:$D$411=$A49) *
      ('Individual Results'!$C$2:$C$411=$B49) *
      ('Individual Results'!$K$2:$K$411&gt;0),
      VALUE('Individual Results'!$K$2:$K$411)
    ),
    {1,2,3}
  )),
  ""
)</f>
        <v/>
      </c>
      <c r="F49" s="129" t="str" cm="1">
        <f t="array" ref="F49">IF(
  COUNTIFS('Individual Results'!$D$2:$D$411, $A49,
           'Individual Results'!$C$2:$C$411, $B49,
           'Individual Results'!$M$2:$M$411, "&gt;0")&gt;=3,
  SUM(LARGE(
    IF(
      ('Individual Results'!$D$2:$D$411=$A49) *
      ('Individual Results'!$C$2:$C$411=$B49) *
      ('Individual Results'!$M$2:$M$411&gt;0),
      VALUE('Individual Results'!$M$2:$M$411)
    ),
    {1,2,3}
  )),
  ""
)</f>
        <v/>
      </c>
      <c r="G49" s="129" t="str" cm="1">
        <f t="array" ref="G49">IF(
  COUNTIFS('Individual Results'!$D$2:$D$411, $A49,
           'Individual Results'!$C$2:$C$411, $B49,
           'Individual Results'!$O$2:$O$411, "&gt;0")&gt;=3,
  SUM(LARGE(
    IF(
      ('Individual Results'!$D$2:$D$411=$A49) *
      ('Individual Results'!$C$2:$C$411=$B49) *
      ('Individual Results'!$O$2:$O$411&gt;0),
      VALUE('Individual Results'!$O$2:$O$411)
    ),
    {1,2,3}
  )),
  ""
)</f>
        <v/>
      </c>
      <c r="H49" s="129" t="str" cm="1">
        <f t="array" ref="H49">IF(
  COUNTIFS('Individual Results'!$D$2:$D$411, $A49,
           'Individual Results'!$C$2:$C$411, $B49,
           'Individual Results'!$Q$2:$Q$411, "&gt;0")&gt;=3,
  SUM(LARGE(
    IF(
      ('Individual Results'!$D$2:$D$411=$A49) *
      ('Individual Results'!$C$2:$C$411=$B49) *
      ('Individual Results'!$Q$2:$Q$411&gt;0),
      VALUE('Individual Results'!$Q$2:$Q$411)
    ),
    {1,2,3}
  )),
  ""
)</f>
        <v/>
      </c>
      <c r="I49" s="129">
        <f t="shared" si="1"/>
        <v>0</v>
      </c>
    </row>
    <row r="50" spans="1:9" x14ac:dyDescent="0.4">
      <c r="A50" s="129" t="str">
        <f>TeamHelper!I43</f>
        <v>Jr Boys</v>
      </c>
      <c r="B50" s="129" t="str">
        <f>TeamHelper!H43</f>
        <v>GW Graham</v>
      </c>
      <c r="C50" s="129" t="str" cm="1">
        <f t="array" ref="C50">IF(
  COUNTIFS('Individual Results'!$D$2:$D$411, $A50,
           'Individual Results'!$C$2:$C$411, $B50,
           'Individual Results'!$G$2:$G$411, "&gt;0")&gt;=3,
  SUM(LARGE(
    IF(
      ('Individual Results'!$D$2:$D$411=$A50) *
      ('Individual Results'!$C$2:$C$411=$B50) *
      ('Individual Results'!$G$2:$G$411&gt;0),
      VALUE('Individual Results'!$G$2:$G$411)
    ),
    {1,2,3}
  )),
  ""
)</f>
        <v/>
      </c>
      <c r="D50" s="129" t="str" cm="1">
        <f t="array" ref="D50">IF(
  COUNTIFS('Individual Results'!$D$2:$D$411, $A50,
           'Individual Results'!$C$2:$C$411, $B50,
           'Individual Results'!$I$2:$I$411, "&gt;0")&gt;=3,
  SUM(LARGE(
    IF(
      ('Individual Results'!$D$2:$D$411=$A50) *
      ('Individual Results'!$C$2:$C$411=$B50) *
      ('Individual Results'!$I$2:$I$411&gt;0),
      VALUE('Individual Results'!$I$2:$I$411)
    ),
    {1,2,3}
  )),
  ""
)</f>
        <v/>
      </c>
      <c r="E50" s="129" t="str" cm="1">
        <f t="array" ref="E50">IF(
  COUNTIFS('Individual Results'!$D$2:$D$411, $A50,
           'Individual Results'!$C$2:$C$411, $B50,
           'Individual Results'!$K$2:$K$411, "&gt;0")&gt;=3,
  SUM(LARGE(
    IF(
      ('Individual Results'!$D$2:$D$411=$A50) *
      ('Individual Results'!$C$2:$C$411=$B50) *
      ('Individual Results'!$K$2:$K$411&gt;0),
      VALUE('Individual Results'!$K$2:$K$411)
    ),
    {1,2,3}
  )),
  ""
)</f>
        <v/>
      </c>
      <c r="F50" s="129" t="str" cm="1">
        <f t="array" ref="F50">IF(
  COUNTIFS('Individual Results'!$D$2:$D$411, $A50,
           'Individual Results'!$C$2:$C$411, $B50,
           'Individual Results'!$M$2:$M$411, "&gt;0")&gt;=3,
  SUM(LARGE(
    IF(
      ('Individual Results'!$D$2:$D$411=$A50) *
      ('Individual Results'!$C$2:$C$411=$B50) *
      ('Individual Results'!$M$2:$M$411&gt;0),
      VALUE('Individual Results'!$M$2:$M$411)
    ),
    {1,2,3}
  )),
  ""
)</f>
        <v/>
      </c>
      <c r="G50" s="129" t="str" cm="1">
        <f t="array" ref="G50">IF(
  COUNTIFS('Individual Results'!$D$2:$D$411, $A50,
           'Individual Results'!$C$2:$C$411, $B50,
           'Individual Results'!$O$2:$O$411, "&gt;0")&gt;=3,
  SUM(LARGE(
    IF(
      ('Individual Results'!$D$2:$D$411=$A50) *
      ('Individual Results'!$C$2:$C$411=$B50) *
      ('Individual Results'!$O$2:$O$411&gt;0),
      VALUE('Individual Results'!$O$2:$O$411)
    ),
    {1,2,3}
  )),
  ""
)</f>
        <v/>
      </c>
      <c r="H50" s="129" t="str" cm="1">
        <f t="array" ref="H50">IF(
  COUNTIFS('Individual Results'!$D$2:$D$411, $A50,
           'Individual Results'!$C$2:$C$411, $B50,
           'Individual Results'!$Q$2:$Q$411, "&gt;0")&gt;=3,
  SUM(LARGE(
    IF(
      ('Individual Results'!$D$2:$D$411=$A50) *
      ('Individual Results'!$C$2:$C$411=$B50) *
      ('Individual Results'!$Q$2:$Q$411&gt;0),
      VALUE('Individual Results'!$Q$2:$Q$411)
    ),
    {1,2,3}
  )),
  ""
)</f>
        <v/>
      </c>
      <c r="I50" s="129">
        <f t="shared" si="1"/>
        <v>0</v>
      </c>
    </row>
    <row r="51" spans="1:9" x14ac:dyDescent="0.4">
      <c r="A51" s="129" t="str">
        <f>TeamHelper!I46</f>
        <v>Jr Boys</v>
      </c>
      <c r="B51" s="129" t="str">
        <f>TeamHelper!H46</f>
        <v>Elphinstone</v>
      </c>
      <c r="C51" s="129" t="str" cm="1">
        <f t="array" ref="C51">IF(
  COUNTIFS('Individual Results'!$D$2:$D$411, $A51,
           'Individual Results'!$C$2:$C$411, $B51,
           'Individual Results'!$G$2:$G$411, "&gt;0")&gt;=3,
  SUM(LARGE(
    IF(
      ('Individual Results'!$D$2:$D$411=$A51) *
      ('Individual Results'!$C$2:$C$411=$B51) *
      ('Individual Results'!$G$2:$G$411&gt;0),
      VALUE('Individual Results'!$G$2:$G$411)
    ),
    {1,2,3}
  )),
  ""
)</f>
        <v/>
      </c>
      <c r="D51" s="129" t="str" cm="1">
        <f t="array" ref="D51">IF(
  COUNTIFS('Individual Results'!$D$2:$D$411, $A51,
           'Individual Results'!$C$2:$C$411, $B51,
           'Individual Results'!$I$2:$I$411, "&gt;0")&gt;=3,
  SUM(LARGE(
    IF(
      ('Individual Results'!$D$2:$D$411=$A51) *
      ('Individual Results'!$C$2:$C$411=$B51) *
      ('Individual Results'!$I$2:$I$411&gt;0),
      VALUE('Individual Results'!$I$2:$I$411)
    ),
    {1,2,3}
  )),
  ""
)</f>
        <v/>
      </c>
      <c r="E51" s="129" t="str" cm="1">
        <f t="array" ref="E51">IF(
  COUNTIFS('Individual Results'!$D$2:$D$411, $A51,
           'Individual Results'!$C$2:$C$411, $B51,
           'Individual Results'!$K$2:$K$411, "&gt;0")&gt;=3,
  SUM(LARGE(
    IF(
      ('Individual Results'!$D$2:$D$411=$A51) *
      ('Individual Results'!$C$2:$C$411=$B51) *
      ('Individual Results'!$K$2:$K$411&gt;0),
      VALUE('Individual Results'!$K$2:$K$411)
    ),
    {1,2,3}
  )),
  ""
)</f>
        <v/>
      </c>
      <c r="F51" s="129" t="str" cm="1">
        <f t="array" ref="F51">IF(
  COUNTIFS('Individual Results'!$D$2:$D$411, $A51,
           'Individual Results'!$C$2:$C$411, $B51,
           'Individual Results'!$M$2:$M$411, "&gt;0")&gt;=3,
  SUM(LARGE(
    IF(
      ('Individual Results'!$D$2:$D$411=$A51) *
      ('Individual Results'!$C$2:$C$411=$B51) *
      ('Individual Results'!$M$2:$M$411&gt;0),
      VALUE('Individual Results'!$M$2:$M$411)
    ),
    {1,2,3}
  )),
  ""
)</f>
        <v/>
      </c>
      <c r="G51" s="129" t="str" cm="1">
        <f t="array" ref="G51">IF(
  COUNTIFS('Individual Results'!$D$2:$D$411, $A51,
           'Individual Results'!$C$2:$C$411, $B51,
           'Individual Results'!$O$2:$O$411, "&gt;0")&gt;=3,
  SUM(LARGE(
    IF(
      ('Individual Results'!$D$2:$D$411=$A51) *
      ('Individual Results'!$C$2:$C$411=$B51) *
      ('Individual Results'!$O$2:$O$411&gt;0),
      VALUE('Individual Results'!$O$2:$O$411)
    ),
    {1,2,3}
  )),
  ""
)</f>
        <v/>
      </c>
      <c r="H51" s="129" t="str" cm="1">
        <f t="array" ref="H51">IF(
  COUNTIFS('Individual Results'!$D$2:$D$411, $A51,
           'Individual Results'!$C$2:$C$411, $B51,
           'Individual Results'!$Q$2:$Q$411, "&gt;0")&gt;=3,
  SUM(LARGE(
    IF(
      ('Individual Results'!$D$2:$D$411=$A51) *
      ('Individual Results'!$C$2:$C$411=$B51) *
      ('Individual Results'!$Q$2:$Q$411&gt;0),
      VALUE('Individual Results'!$Q$2:$Q$411)
    ),
    {1,2,3}
  )),
  ""
)</f>
        <v/>
      </c>
      <c r="I51" s="129">
        <f t="shared" si="1"/>
        <v>0</v>
      </c>
    </row>
    <row r="52" spans="1:9" x14ac:dyDescent="0.4">
      <c r="A52" s="129" t="str">
        <f>TeamHelper!I49</f>
        <v>Jr Boys</v>
      </c>
      <c r="B52" s="129" t="str">
        <f>TeamHelper!H49</f>
        <v>Pemberton</v>
      </c>
      <c r="C52" s="129" t="str" cm="1">
        <f t="array" ref="C52">IF(
  COUNTIFS('Individual Results'!$D$2:$D$411, $A52,
           'Individual Results'!$C$2:$C$411, $B52,
           'Individual Results'!$G$2:$G$411, "&gt;0")&gt;=3,
  SUM(LARGE(
    IF(
      ('Individual Results'!$D$2:$D$411=$A52) *
      ('Individual Results'!$C$2:$C$411=$B52) *
      ('Individual Results'!$G$2:$G$411&gt;0),
      VALUE('Individual Results'!$G$2:$G$411)
    ),
    {1,2,3}
  )),
  ""
)</f>
        <v/>
      </c>
      <c r="D52" s="129" t="str" cm="1">
        <f t="array" ref="D52">IF(
  COUNTIFS('Individual Results'!$D$2:$D$411, $A52,
           'Individual Results'!$C$2:$C$411, $B52,
           'Individual Results'!$I$2:$I$411, "&gt;0")&gt;=3,
  SUM(LARGE(
    IF(
      ('Individual Results'!$D$2:$D$411=$A52) *
      ('Individual Results'!$C$2:$C$411=$B52) *
      ('Individual Results'!$I$2:$I$411&gt;0),
      VALUE('Individual Results'!$I$2:$I$411)
    ),
    {1,2,3}
  )),
  ""
)</f>
        <v/>
      </c>
      <c r="E52" s="129" t="str" cm="1">
        <f t="array" ref="E52">IF(
  COUNTIFS('Individual Results'!$D$2:$D$411, $A52,
           'Individual Results'!$C$2:$C$411, $B52,
           'Individual Results'!$K$2:$K$411, "&gt;0")&gt;=3,
  SUM(LARGE(
    IF(
      ('Individual Results'!$D$2:$D$411=$A52) *
      ('Individual Results'!$C$2:$C$411=$B52) *
      ('Individual Results'!$K$2:$K$411&gt;0),
      VALUE('Individual Results'!$K$2:$K$411)
    ),
    {1,2,3}
  )),
  ""
)</f>
        <v/>
      </c>
      <c r="F52" s="129" t="str" cm="1">
        <f t="array" ref="F52">IF(
  COUNTIFS('Individual Results'!$D$2:$D$411, $A52,
           'Individual Results'!$C$2:$C$411, $B52,
           'Individual Results'!$M$2:$M$411, "&gt;0")&gt;=3,
  SUM(LARGE(
    IF(
      ('Individual Results'!$D$2:$D$411=$A52) *
      ('Individual Results'!$C$2:$C$411=$B52) *
      ('Individual Results'!$M$2:$M$411&gt;0),
      VALUE('Individual Results'!$M$2:$M$411)
    ),
    {1,2,3}
  )),
  ""
)</f>
        <v/>
      </c>
      <c r="G52" s="129" t="str" cm="1">
        <f t="array" ref="G52">IF(
  COUNTIFS('Individual Results'!$D$2:$D$411, $A52,
           'Individual Results'!$C$2:$C$411, $B52,
           'Individual Results'!$O$2:$O$411, "&gt;0")&gt;=3,
  SUM(LARGE(
    IF(
      ('Individual Results'!$D$2:$D$411=$A52) *
      ('Individual Results'!$C$2:$C$411=$B52) *
      ('Individual Results'!$O$2:$O$411&gt;0),
      VALUE('Individual Results'!$O$2:$O$411)
    ),
    {1,2,3}
  )),
  ""
)</f>
        <v/>
      </c>
      <c r="H52" s="129" t="str" cm="1">
        <f t="array" ref="H52">IF(
  COUNTIFS('Individual Results'!$D$2:$D$411, $A52,
           'Individual Results'!$C$2:$C$411, $B52,
           'Individual Results'!$Q$2:$Q$411, "&gt;0")&gt;=3,
  SUM(LARGE(
    IF(
      ('Individual Results'!$D$2:$D$411=$A52) *
      ('Individual Results'!$C$2:$C$411=$B52) *
      ('Individual Results'!$Q$2:$Q$411&gt;0),
      VALUE('Individual Results'!$Q$2:$Q$411)
    ),
    {1,2,3}
  )),
  ""
)</f>
        <v/>
      </c>
      <c r="I52" s="129">
        <f t="shared" si="1"/>
        <v>0</v>
      </c>
    </row>
    <row r="53" spans="1:9" x14ac:dyDescent="0.4">
      <c r="A53" s="130" t="str">
        <f>TeamHelper!I53</f>
        <v>Jr/Sr Girls</v>
      </c>
      <c r="B53" s="130" t="str">
        <f>TeamHelper!H53</f>
        <v>Whistler</v>
      </c>
      <c r="C53" s="130" cm="1">
        <f t="array" ref="C53">IF(
  COUNTIFS('Individual Results'!$D$2:$D$411, $A53,
           'Individual Results'!$C$2:$C$411, $B53,
           'Individual Results'!$G$2:$G$411, "&gt;0")&gt;=3,
  SUM(LARGE(
    IF(
      ('Individual Results'!$D$2:$D$411=$A53) *
      ('Individual Results'!$C$2:$C$411=$B53) *
      ('Individual Results'!$G$2:$G$411&gt;0),
      VALUE('Individual Results'!$G$2:$G$411)
    ),
    {1,2,3}
  )),
  ""
)</f>
        <v>235</v>
      </c>
      <c r="D53" s="130" t="str" cm="1">
        <f t="array" ref="D53">IF(
  COUNTIFS('Individual Results'!$D$2:$D$411, $A53,
           'Individual Results'!$C$2:$C$411, $B53,
           'Individual Results'!$I$2:$I$411, "&gt;0")&gt;=3,
  SUM(LARGE(
    IF(
      ('Individual Results'!$D$2:$D$411=$A53) *
      ('Individual Results'!$C$2:$C$411=$B53) *
      ('Individual Results'!$I$2:$I$411&gt;0),
      VALUE('Individual Results'!$I$2:$I$411)
    ),
    {1,2,3}
  )),
  ""
)</f>
        <v/>
      </c>
      <c r="E53" s="130" cm="1">
        <f t="array" ref="E53">IF(
  COUNTIFS('Individual Results'!$D$2:$D$411, $A53,
           'Individual Results'!$C$2:$C$411, $B53,
           'Individual Results'!$K$2:$K$411, "&gt;0")&gt;=3,
  SUM(LARGE(
    IF(
      ('Individual Results'!$D$2:$D$411=$A53) *
      ('Individual Results'!$C$2:$C$411=$B53) *
      ('Individual Results'!$K$2:$K$411&gt;0),
      VALUE('Individual Results'!$K$2:$K$411)
    ),
    {1,2,3}
  )),
  ""
)</f>
        <v>215</v>
      </c>
      <c r="F53" s="130" t="str" cm="1">
        <f t="array" ref="F53">IF(
  COUNTIFS('Individual Results'!$D$2:$D$411, $A53,
           'Individual Results'!$C$2:$C$411, $B53,
           'Individual Results'!$M$2:$M$411, "&gt;0")&gt;=3,
  SUM(LARGE(
    IF(
      ('Individual Results'!$D$2:$D$411=$A53) *
      ('Individual Results'!$C$2:$C$411=$B53) *
      ('Individual Results'!$M$2:$M$411&gt;0),
      VALUE('Individual Results'!$M$2:$M$411)
    ),
    {1,2,3}
  )),
  ""
)</f>
        <v/>
      </c>
      <c r="G53" s="130" t="str" cm="1">
        <f t="array" ref="G53">IF(
  COUNTIFS('Individual Results'!$D$2:$D$411, $A53,
           'Individual Results'!$C$2:$C$411, $B53,
           'Individual Results'!$O$2:$O$411, "&gt;0")&gt;=3,
  SUM(LARGE(
    IF(
      ('Individual Results'!$D$2:$D$411=$A53) *
      ('Individual Results'!$C$2:$C$411=$B53) *
      ('Individual Results'!$O$2:$O$411&gt;0),
      VALUE('Individual Results'!$O$2:$O$411)
    ),
    {1,2,3}
  )),
  ""
)</f>
        <v/>
      </c>
      <c r="H53" s="130" t="str" cm="1">
        <f t="array" ref="H53">IF(
  COUNTIFS('Individual Results'!$D$2:$D$411, $A53,
           'Individual Results'!$C$2:$C$411, $B53,
           'Individual Results'!$Q$2:$Q$411, "&gt;0")&gt;=3,
  SUM(LARGE(
    IF(
      ('Individual Results'!$D$2:$D$411=$A53) *
      ('Individual Results'!$C$2:$C$411=$B53) *
      ('Individual Results'!$Q$2:$Q$411&gt;0),
      VALUE('Individual Results'!$Q$2:$Q$411)
    ),
    {1,2,3}
  )),
  ""
)</f>
        <v/>
      </c>
      <c r="I53" s="130">
        <f t="shared" si="1"/>
        <v>450</v>
      </c>
    </row>
    <row r="54" spans="1:9" x14ac:dyDescent="0.4">
      <c r="A54" s="130" t="str">
        <f>TeamHelper!I54</f>
        <v>Jr/Sr Girls</v>
      </c>
      <c r="B54" s="130" t="str">
        <f>TeamHelper!H54</f>
        <v>Argyle</v>
      </c>
      <c r="C54" s="130" cm="1">
        <f t="array" ref="C54">IF(
  COUNTIFS('Individual Results'!$D$2:$D$411, $A54,
           'Individual Results'!$C$2:$C$411, $B54,
           'Individual Results'!$G$2:$G$411, "&gt;0")&gt;=3,
  SUM(LARGE(
    IF(
      ('Individual Results'!$D$2:$D$411=$A54) *
      ('Individual Results'!$C$2:$C$411=$B54) *
      ('Individual Results'!$G$2:$G$411&gt;0),
      VALUE('Individual Results'!$G$2:$G$411)
    ),
    {1,2,3}
  )),
  ""
)</f>
        <v>213</v>
      </c>
      <c r="D54" s="130" cm="1">
        <f t="array" ref="D54">IF(
  COUNTIFS('Individual Results'!$D$2:$D$411, $A54,
           'Individual Results'!$C$2:$C$411, $B54,
           'Individual Results'!$I$2:$I$411, "&gt;0")&gt;=3,
  SUM(LARGE(
    IF(
      ('Individual Results'!$D$2:$D$411=$A54) *
      ('Individual Results'!$C$2:$C$411=$B54) *
      ('Individual Results'!$I$2:$I$411&gt;0),
      VALUE('Individual Results'!$I$2:$I$411)
    ),
    {1,2,3}
  )),
  ""
)</f>
        <v>191</v>
      </c>
      <c r="E54" s="130" t="str" cm="1">
        <f t="array" ref="E54">IF(
  COUNTIFS('Individual Results'!$D$2:$D$411, $A54,
           'Individual Results'!$C$2:$C$411, $B54,
           'Individual Results'!$K$2:$K$411, "&gt;0")&gt;=3,
  SUM(LARGE(
    IF(
      ('Individual Results'!$D$2:$D$411=$A54) *
      ('Individual Results'!$C$2:$C$411=$B54) *
      ('Individual Results'!$K$2:$K$411&gt;0),
      VALUE('Individual Results'!$K$2:$K$411)
    ),
    {1,2,3}
  )),
  ""
)</f>
        <v/>
      </c>
      <c r="F54" s="130" t="str" cm="1">
        <f t="array" ref="F54">IF(
  COUNTIFS('Individual Results'!$D$2:$D$411, $A54,
           'Individual Results'!$C$2:$C$411, $B54,
           'Individual Results'!$M$2:$M$411, "&gt;0")&gt;=3,
  SUM(LARGE(
    IF(
      ('Individual Results'!$D$2:$D$411=$A54) *
      ('Individual Results'!$C$2:$C$411=$B54) *
      ('Individual Results'!$M$2:$M$411&gt;0),
      VALUE('Individual Results'!$M$2:$M$411)
    ),
    {1,2,3}
  )),
  ""
)</f>
        <v/>
      </c>
      <c r="G54" s="130" t="str" cm="1">
        <f t="array" ref="G54">IF(
  COUNTIFS('Individual Results'!$D$2:$D$411, $A54,
           'Individual Results'!$C$2:$C$411, $B54,
           'Individual Results'!$O$2:$O$411, "&gt;0")&gt;=3,
  SUM(LARGE(
    IF(
      ('Individual Results'!$D$2:$D$411=$A54) *
      ('Individual Results'!$C$2:$C$411=$B54) *
      ('Individual Results'!$O$2:$O$411&gt;0),
      VALUE('Individual Results'!$O$2:$O$411)
    ),
    {1,2,3}
  )),
  ""
)</f>
        <v/>
      </c>
      <c r="H54" s="130" t="str" cm="1">
        <f t="array" ref="H54">IF(
  COUNTIFS('Individual Results'!$D$2:$D$411, $A54,
           'Individual Results'!$C$2:$C$411, $B54,
           'Individual Results'!$Q$2:$Q$411, "&gt;0")&gt;=3,
  SUM(LARGE(
    IF(
      ('Individual Results'!$D$2:$D$411=$A54) *
      ('Individual Results'!$C$2:$C$411=$B54) *
      ('Individual Results'!$Q$2:$Q$411&gt;0),
      VALUE('Individual Results'!$Q$2:$Q$411)
    ),
    {1,2,3}
  )),
  ""
)</f>
        <v/>
      </c>
      <c r="I54" s="130">
        <f t="shared" si="1"/>
        <v>404</v>
      </c>
    </row>
    <row r="55" spans="1:9" x14ac:dyDescent="0.4">
      <c r="A55" s="130" t="str">
        <f>TeamHelper!I50</f>
        <v>Jr/Sr Girls</v>
      </c>
      <c r="B55" s="130" t="str">
        <f>TeamHelper!H50</f>
        <v>Windsor</v>
      </c>
      <c r="C55" s="130" t="str" cm="1">
        <f t="array" ref="C55">IF(
  COUNTIFS('Individual Results'!$D$2:$D$411, $A55,
           'Individual Results'!$C$2:$C$411, $B55,
           'Individual Results'!$G$2:$G$411, "&gt;0")&gt;=3,
  SUM(LARGE(
    IF(
      ('Individual Results'!$D$2:$D$411=$A55) *
      ('Individual Results'!$C$2:$C$411=$B55) *
      ('Individual Results'!$G$2:$G$411&gt;0),
      VALUE('Individual Results'!$G$2:$G$411)
    ),
    {1,2,3}
  )),
  ""
)</f>
        <v/>
      </c>
      <c r="D55" s="130" cm="1">
        <f t="array" ref="D55">IF(
  COUNTIFS('Individual Results'!$D$2:$D$411, $A55,
           'Individual Results'!$C$2:$C$411, $B55,
           'Individual Results'!$I$2:$I$411, "&gt;0")&gt;=3,
  SUM(LARGE(
    IF(
      ('Individual Results'!$D$2:$D$411=$A55) *
      ('Individual Results'!$C$2:$C$411=$B55) *
      ('Individual Results'!$I$2:$I$411&gt;0),
      VALUE('Individual Results'!$I$2:$I$411)
    ),
    {1,2,3}
  )),
  ""
)</f>
        <v>102</v>
      </c>
      <c r="E55" s="130" cm="1">
        <f t="array" ref="E55">IF(
  COUNTIFS('Individual Results'!$D$2:$D$411, $A55,
           'Individual Results'!$C$2:$C$411, $B55,
           'Individual Results'!$K$2:$K$411, "&gt;0")&gt;=3,
  SUM(LARGE(
    IF(
      ('Individual Results'!$D$2:$D$411=$A55) *
      ('Individual Results'!$C$2:$C$411=$B55) *
      ('Individual Results'!$K$2:$K$411&gt;0),
      VALUE('Individual Results'!$K$2:$K$411)
    ),
    {1,2,3}
  )),
  ""
)</f>
        <v>245</v>
      </c>
      <c r="F55" s="130" t="str" cm="1">
        <f t="array" ref="F55">IF(
  COUNTIFS('Individual Results'!$D$2:$D$411, $A55,
           'Individual Results'!$C$2:$C$411, $B55,
           'Individual Results'!$M$2:$M$411, "&gt;0")&gt;=3,
  SUM(LARGE(
    IF(
      ('Individual Results'!$D$2:$D$411=$A55) *
      ('Individual Results'!$C$2:$C$411=$B55) *
      ('Individual Results'!$M$2:$M$411&gt;0),
      VALUE('Individual Results'!$M$2:$M$411)
    ),
    {1,2,3}
  )),
  ""
)</f>
        <v/>
      </c>
      <c r="G55" s="130" t="str" cm="1">
        <f t="array" ref="G55">IF(
  COUNTIFS('Individual Results'!$D$2:$D$411, $A55,
           'Individual Results'!$C$2:$C$411, $B55,
           'Individual Results'!$O$2:$O$411, "&gt;0")&gt;=3,
  SUM(LARGE(
    IF(
      ('Individual Results'!$D$2:$D$411=$A55) *
      ('Individual Results'!$C$2:$C$411=$B55) *
      ('Individual Results'!$O$2:$O$411&gt;0),
      VALUE('Individual Results'!$O$2:$O$411)
    ),
    {1,2,3}
  )),
  ""
)</f>
        <v/>
      </c>
      <c r="H55" s="130" t="str" cm="1">
        <f t="array" ref="H55">IF(
  COUNTIFS('Individual Results'!$D$2:$D$411, $A55,
           'Individual Results'!$C$2:$C$411, $B55,
           'Individual Results'!$Q$2:$Q$411, "&gt;0")&gt;=3,
  SUM(LARGE(
    IF(
      ('Individual Results'!$D$2:$D$411=$A55) *
      ('Individual Results'!$C$2:$C$411=$B55) *
      ('Individual Results'!$Q$2:$Q$411&gt;0),
      VALUE('Individual Results'!$Q$2:$Q$411)
    ),
    {1,2,3}
  )),
  ""
)</f>
        <v/>
      </c>
      <c r="I55" s="130">
        <f t="shared" si="1"/>
        <v>347</v>
      </c>
    </row>
    <row r="56" spans="1:9" x14ac:dyDescent="0.4">
      <c r="A56" s="130" t="str">
        <f>TeamHelper!I56</f>
        <v>Jr/Sr Girls</v>
      </c>
      <c r="B56" s="130" t="str">
        <f>TeamHelper!H56</f>
        <v>Pemberton</v>
      </c>
      <c r="C56" s="130" cm="1">
        <f t="array" ref="C56">IF(
  COUNTIFS('Individual Results'!$D$2:$D$411, $A56,
           'Individual Results'!$C$2:$C$411, $B56,
           'Individual Results'!$G$2:$G$411, "&gt;0")&gt;=3,
  SUM(LARGE(
    IF(
      ('Individual Results'!$D$2:$D$411=$A56) *
      ('Individual Results'!$C$2:$C$411=$B56) *
      ('Individual Results'!$G$2:$G$411&gt;0),
      VALUE('Individual Results'!$G$2:$G$411)
    ),
    {1,2,3}
  )),
  ""
)</f>
        <v>200</v>
      </c>
      <c r="D56" s="130" cm="1">
        <f t="array" ref="D56">IF(
  COUNTIFS('Individual Results'!$D$2:$D$411, $A56,
           'Individual Results'!$C$2:$C$411, $B56,
           'Individual Results'!$I$2:$I$411, "&gt;0")&gt;=3,
  SUM(LARGE(
    IF(
      ('Individual Results'!$D$2:$D$411=$A56) *
      ('Individual Results'!$C$2:$C$411=$B56) *
      ('Individual Results'!$I$2:$I$411&gt;0),
      VALUE('Individual Results'!$I$2:$I$411)
    ),
    {1,2,3}
  )),
  ""
)</f>
        <v>285</v>
      </c>
      <c r="E56" s="130" cm="1">
        <f t="array" ref="E56">IF(
  COUNTIFS('Individual Results'!$D$2:$D$411, $A56,
           'Individual Results'!$C$2:$C$411, $B56,
           'Individual Results'!$K$2:$K$411, "&gt;0")&gt;=3,
  SUM(LARGE(
    IF(
      ('Individual Results'!$D$2:$D$411=$A56) *
      ('Individual Results'!$C$2:$C$411=$B56) *
      ('Individual Results'!$K$2:$K$411&gt;0),
      VALUE('Individual Results'!$K$2:$K$411)
    ),
    {1,2,3}
  )),
  ""
)</f>
        <v>240</v>
      </c>
      <c r="F56" s="130" t="str" cm="1">
        <f t="array" ref="F56">IF(
  COUNTIFS('Individual Results'!$D$2:$D$411, $A56,
           'Individual Results'!$C$2:$C$411, $B56,
           'Individual Results'!$M$2:$M$411, "&gt;0")&gt;=3,
  SUM(LARGE(
    IF(
      ('Individual Results'!$D$2:$D$411=$A56) *
      ('Individual Results'!$C$2:$C$411=$B56) *
      ('Individual Results'!$M$2:$M$411&gt;0),
      VALUE('Individual Results'!$M$2:$M$411)
    ),
    {1,2,3}
  )),
  ""
)</f>
        <v/>
      </c>
      <c r="G56" s="130" t="str" cm="1">
        <f t="array" ref="G56">IF(
  COUNTIFS('Individual Results'!$D$2:$D$411, $A56,
           'Individual Results'!$C$2:$C$411, $B56,
           'Individual Results'!$O$2:$O$411, "&gt;0")&gt;=3,
  SUM(LARGE(
    IF(
      ('Individual Results'!$D$2:$D$411=$A56) *
      ('Individual Results'!$C$2:$C$411=$B56) *
      ('Individual Results'!$O$2:$O$411&gt;0),
      VALUE('Individual Results'!$O$2:$O$411)
    ),
    {1,2,3}
  )),
  ""
)</f>
        <v/>
      </c>
      <c r="H56" s="130" t="str" cm="1">
        <f t="array" ref="H56">IF(
  COUNTIFS('Individual Results'!$D$2:$D$411, $A56,
           'Individual Results'!$C$2:$C$411, $B56,
           'Individual Results'!$Q$2:$Q$411, "&gt;0")&gt;=3,
  SUM(LARGE(
    IF(
      ('Individual Results'!$D$2:$D$411=$A56) *
      ('Individual Results'!$C$2:$C$411=$B56) *
      ('Individual Results'!$Q$2:$Q$411&gt;0),
      VALUE('Individual Results'!$Q$2:$Q$411)
    ),
    {1,2,3}
  )),
  ""
)</f>
        <v/>
      </c>
      <c r="I56" s="130">
        <f t="shared" si="1"/>
        <v>725</v>
      </c>
    </row>
    <row r="57" spans="1:9" x14ac:dyDescent="0.4">
      <c r="A57" s="130" t="str">
        <f>TeamHelper!I57</f>
        <v>Jr/Sr Girls</v>
      </c>
      <c r="B57" s="130" t="str">
        <f>TeamHelper!H57</f>
        <v>Carson</v>
      </c>
      <c r="C57" s="130" t="str" cm="1">
        <f t="array" ref="C57">IF(
  COUNTIFS('Individual Results'!$D$2:$D$411, $A57,
           'Individual Results'!$C$2:$C$411, $B57,
           'Individual Results'!$G$2:$G$411, "&gt;0")&gt;=3,
  SUM(LARGE(
    IF(
      ('Individual Results'!$D$2:$D$411=$A57) *
      ('Individual Results'!$C$2:$C$411=$B57) *
      ('Individual Results'!$G$2:$G$411&gt;0),
      VALUE('Individual Results'!$G$2:$G$411)
    ),
    {1,2,3}
  )),
  ""
)</f>
        <v/>
      </c>
      <c r="D57" s="130" t="str" cm="1">
        <f t="array" ref="D57">IF(
  COUNTIFS('Individual Results'!$D$2:$D$411, $A57,
           'Individual Results'!$C$2:$C$411, $B57,
           'Individual Results'!$I$2:$I$411, "&gt;0")&gt;=3,
  SUM(LARGE(
    IF(
      ('Individual Results'!$D$2:$D$411=$A57) *
      ('Individual Results'!$C$2:$C$411=$B57) *
      ('Individual Results'!$I$2:$I$411&gt;0),
      VALUE('Individual Results'!$I$2:$I$411)
    ),
    {1,2,3}
  )),
  ""
)</f>
        <v/>
      </c>
      <c r="E57" s="130" t="str" cm="1">
        <f t="array" ref="E57">IF(
  COUNTIFS('Individual Results'!$D$2:$D$411, $A57,
           'Individual Results'!$C$2:$C$411, $B57,
           'Individual Results'!$K$2:$K$411, "&gt;0")&gt;=3,
  SUM(LARGE(
    IF(
      ('Individual Results'!$D$2:$D$411=$A57) *
      ('Individual Results'!$C$2:$C$411=$B57) *
      ('Individual Results'!$K$2:$K$411&gt;0),
      VALUE('Individual Results'!$K$2:$K$411)
    ),
    {1,2,3}
  )),
  ""
)</f>
        <v/>
      </c>
      <c r="F57" s="130" t="str" cm="1">
        <f t="array" ref="F57">IF(
  COUNTIFS('Individual Results'!$D$2:$D$411, $A57,
           'Individual Results'!$C$2:$C$411, $B57,
           'Individual Results'!$M$2:$M$411, "&gt;0")&gt;=3,
  SUM(LARGE(
    IF(
      ('Individual Results'!$D$2:$D$411=$A57) *
      ('Individual Results'!$C$2:$C$411=$B57) *
      ('Individual Results'!$M$2:$M$411&gt;0),
      VALUE('Individual Results'!$M$2:$M$411)
    ),
    {1,2,3}
  )),
  ""
)</f>
        <v/>
      </c>
      <c r="G57" s="130" t="str" cm="1">
        <f t="array" ref="G57">IF(
  COUNTIFS('Individual Results'!$D$2:$D$411, $A57,
           'Individual Results'!$C$2:$C$411, $B57,
           'Individual Results'!$O$2:$O$411, "&gt;0")&gt;=3,
  SUM(LARGE(
    IF(
      ('Individual Results'!$D$2:$D$411=$A57) *
      ('Individual Results'!$C$2:$C$411=$B57) *
      ('Individual Results'!$O$2:$O$411&gt;0),
      VALUE('Individual Results'!$O$2:$O$411)
    ),
    {1,2,3}
  )),
  ""
)</f>
        <v/>
      </c>
      <c r="H57" s="130" t="str" cm="1">
        <f t="array" ref="H57">IF(
  COUNTIFS('Individual Results'!$D$2:$D$411, $A57,
           'Individual Results'!$C$2:$C$411, $B57,
           'Individual Results'!$Q$2:$Q$411, "&gt;0")&gt;=3,
  SUM(LARGE(
    IF(
      ('Individual Results'!$D$2:$D$411=$A57) *
      ('Individual Results'!$C$2:$C$411=$B57) *
      ('Individual Results'!$Q$2:$Q$411&gt;0),
      VALUE('Individual Results'!$Q$2:$Q$411)
    ),
    {1,2,3}
  )),
  ""
)</f>
        <v/>
      </c>
      <c r="I57" s="130">
        <f t="shared" si="1"/>
        <v>0</v>
      </c>
    </row>
    <row r="58" spans="1:9" x14ac:dyDescent="0.4">
      <c r="A58" s="130" t="str">
        <f>TeamHelper!I55</f>
        <v>Jr/Sr Girls</v>
      </c>
      <c r="B58" s="130" t="str">
        <f>TeamHelper!H55</f>
        <v>STA</v>
      </c>
      <c r="C58" s="130" t="str" cm="1">
        <f t="array" ref="C58">IF(
  COUNTIFS('Individual Results'!$D$2:$D$411, $A58,
           'Individual Results'!$C$2:$C$411, $B58,
           'Individual Results'!$G$2:$G$411, "&gt;0")&gt;=3,
  SUM(LARGE(
    IF(
      ('Individual Results'!$D$2:$D$411=$A58) *
      ('Individual Results'!$C$2:$C$411=$B58) *
      ('Individual Results'!$G$2:$G$411&gt;0),
      VALUE('Individual Results'!$G$2:$G$411)
    ),
    {1,2,3}
  )),
  ""
)</f>
        <v/>
      </c>
      <c r="D58" s="130" t="str" cm="1">
        <f t="array" ref="D58">IF(
  COUNTIFS('Individual Results'!$D$2:$D$411, $A58,
           'Individual Results'!$C$2:$C$411, $B58,
           'Individual Results'!$I$2:$I$411, "&gt;0")&gt;=3,
  SUM(LARGE(
    IF(
      ('Individual Results'!$D$2:$D$411=$A58) *
      ('Individual Results'!$C$2:$C$411=$B58) *
      ('Individual Results'!$I$2:$I$411&gt;0),
      VALUE('Individual Results'!$I$2:$I$411)
    ),
    {1,2,3}
  )),
  ""
)</f>
        <v/>
      </c>
      <c r="E58" s="130" t="str" cm="1">
        <f t="array" ref="E58">IF(
  COUNTIFS('Individual Results'!$D$2:$D$411, $A58,
           'Individual Results'!$C$2:$C$411, $B58,
           'Individual Results'!$K$2:$K$411, "&gt;0")&gt;=3,
  SUM(LARGE(
    IF(
      ('Individual Results'!$D$2:$D$411=$A58) *
      ('Individual Results'!$C$2:$C$411=$B58) *
      ('Individual Results'!$K$2:$K$411&gt;0),
      VALUE('Individual Results'!$K$2:$K$411)
    ),
    {1,2,3}
  )),
  ""
)</f>
        <v/>
      </c>
      <c r="F58" s="130" t="str" cm="1">
        <f t="array" ref="F58">IF(
  COUNTIFS('Individual Results'!$D$2:$D$411, $A58,
           'Individual Results'!$C$2:$C$411, $B58,
           'Individual Results'!$M$2:$M$411, "&gt;0")&gt;=3,
  SUM(LARGE(
    IF(
      ('Individual Results'!$D$2:$D$411=$A58) *
      ('Individual Results'!$C$2:$C$411=$B58) *
      ('Individual Results'!$M$2:$M$411&gt;0),
      VALUE('Individual Results'!$M$2:$M$411)
    ),
    {1,2,3}
  )),
  ""
)</f>
        <v/>
      </c>
      <c r="G58" s="130" t="str" cm="1">
        <f t="array" ref="G58">IF(
  COUNTIFS('Individual Results'!$D$2:$D$411, $A58,
           'Individual Results'!$C$2:$C$411, $B58,
           'Individual Results'!$O$2:$O$411, "&gt;0")&gt;=3,
  SUM(LARGE(
    IF(
      ('Individual Results'!$D$2:$D$411=$A58) *
      ('Individual Results'!$C$2:$C$411=$B58) *
      ('Individual Results'!$O$2:$O$411&gt;0),
      VALUE('Individual Results'!$O$2:$O$411)
    ),
    {1,2,3}
  )),
  ""
)</f>
        <v/>
      </c>
      <c r="H58" s="130" t="str" cm="1">
        <f t="array" ref="H58">IF(
  COUNTIFS('Individual Results'!$D$2:$D$411, $A58,
           'Individual Results'!$C$2:$C$411, $B58,
           'Individual Results'!$Q$2:$Q$411, "&gt;0")&gt;=3,
  SUM(LARGE(
    IF(
      ('Individual Results'!$D$2:$D$411=$A58) *
      ('Individual Results'!$C$2:$C$411=$B58) *
      ('Individual Results'!$Q$2:$Q$411&gt;0),
      VALUE('Individual Results'!$Q$2:$Q$411)
    ),
    {1,2,3}
  )),
  ""
)</f>
        <v/>
      </c>
      <c r="I58" s="130">
        <f t="shared" si="1"/>
        <v>0</v>
      </c>
    </row>
    <row r="59" spans="1:9" x14ac:dyDescent="0.4">
      <c r="A59" s="130" t="str">
        <f>TeamHelper!I51</f>
        <v>Jr/Sr Girls</v>
      </c>
      <c r="B59" s="130" t="str">
        <f>TeamHelper!H51</f>
        <v>Howe Sound</v>
      </c>
      <c r="C59" s="130" cm="1">
        <f t="array" ref="C59">IF(
  COUNTIFS('Individual Results'!$D$2:$D$411, $A59,
           'Individual Results'!$C$2:$C$411, $B59,
           'Individual Results'!$G$2:$G$411, "&gt;0")&gt;=3,
  SUM(LARGE(
    IF(
      ('Individual Results'!$D$2:$D$411=$A59) *
      ('Individual Results'!$C$2:$C$411=$B59) *
      ('Individual Results'!$G$2:$G$411&gt;0),
      VALUE('Individual Results'!$G$2:$G$411)
    ),
    {1,2,3}
  )),
  ""
)</f>
        <v>275</v>
      </c>
      <c r="D59" s="130" cm="1">
        <f t="array" ref="D59">IF(
  COUNTIFS('Individual Results'!$D$2:$D$411, $A59,
           'Individual Results'!$C$2:$C$411, $B59,
           'Individual Results'!$I$2:$I$411, "&gt;0")&gt;=3,
  SUM(LARGE(
    IF(
      ('Individual Results'!$D$2:$D$411=$A59) *
      ('Individual Results'!$C$2:$C$411=$B59) *
      ('Individual Results'!$I$2:$I$411&gt;0),
      VALUE('Individual Results'!$I$2:$I$411)
    ),
    {1,2,3}
  )),
  ""
)</f>
        <v>240</v>
      </c>
      <c r="E59" s="130" cm="1">
        <f t="array" ref="E59">IF(
  COUNTIFS('Individual Results'!$D$2:$D$411, $A59,
           'Individual Results'!$C$2:$C$411, $B59,
           'Individual Results'!$K$2:$K$411, "&gt;0")&gt;=3,
  SUM(LARGE(
    IF(
      ('Individual Results'!$D$2:$D$411=$A59) *
      ('Individual Results'!$C$2:$C$411=$B59) *
      ('Individual Results'!$K$2:$K$411&gt;0),
      VALUE('Individual Results'!$K$2:$K$411)
    ),
    {1,2,3}
  )),
  ""
)</f>
        <v>290</v>
      </c>
      <c r="F59" s="130" t="str" cm="1">
        <f t="array" ref="F59">IF(
  COUNTIFS('Individual Results'!$D$2:$D$411, $A59,
           'Individual Results'!$C$2:$C$411, $B59,
           'Individual Results'!$M$2:$M$411, "&gt;0")&gt;=3,
  SUM(LARGE(
    IF(
      ('Individual Results'!$D$2:$D$411=$A59) *
      ('Individual Results'!$C$2:$C$411=$B59) *
      ('Individual Results'!$M$2:$M$411&gt;0),
      VALUE('Individual Results'!$M$2:$M$411)
    ),
    {1,2,3}
  )),
  ""
)</f>
        <v/>
      </c>
      <c r="G59" s="130" t="str" cm="1">
        <f t="array" ref="G59">IF(
  COUNTIFS('Individual Results'!$D$2:$D$411, $A59,
           'Individual Results'!$C$2:$C$411, $B59,
           'Individual Results'!$O$2:$O$411, "&gt;0")&gt;=3,
  SUM(LARGE(
    IF(
      ('Individual Results'!$D$2:$D$411=$A59) *
      ('Individual Results'!$C$2:$C$411=$B59) *
      ('Individual Results'!$O$2:$O$411&gt;0),
      VALUE('Individual Results'!$O$2:$O$411)
    ),
    {1,2,3}
  )),
  ""
)</f>
        <v/>
      </c>
      <c r="H59" s="130" t="str" cm="1">
        <f t="array" ref="H59">IF(
  COUNTIFS('Individual Results'!$D$2:$D$411, $A59,
           'Individual Results'!$C$2:$C$411, $B59,
           'Individual Results'!$Q$2:$Q$411, "&gt;0")&gt;=3,
  SUM(LARGE(
    IF(
      ('Individual Results'!$D$2:$D$411=$A59) *
      ('Individual Results'!$C$2:$C$411=$B59) *
      ('Individual Results'!$Q$2:$Q$411&gt;0),
      VALUE('Individual Results'!$Q$2:$Q$411)
    ),
    {1,2,3}
  )),
  ""
)</f>
        <v/>
      </c>
      <c r="I59" s="130">
        <f t="shared" si="1"/>
        <v>805</v>
      </c>
    </row>
    <row r="60" spans="1:9" x14ac:dyDescent="0.4">
      <c r="A60" s="130" t="str">
        <f>TeamHelper!I99</f>
        <v>Jr/Sr Girls</v>
      </c>
      <c r="B60" s="130" t="str">
        <f>TeamHelper!H99</f>
        <v>Burnaby Mtn</v>
      </c>
      <c r="C60" s="130" t="str" cm="1">
        <f t="array" ref="C60">IF(
  COUNTIFS('Individual Results'!$D$2:$D$411, $A60,
           'Individual Results'!$C$2:$C$411, $B60,
           'Individual Results'!$G$2:$G$411, "&gt;0")&gt;=3,
  SUM(LARGE(
    IF(
      ('Individual Results'!$D$2:$D$411=$A60) *
      ('Individual Results'!$C$2:$C$411=$B60) *
      ('Individual Results'!$G$2:$G$411&gt;0),
      VALUE('Individual Results'!$G$2:$G$411)
    ),
    {1,2,3}
  )),
  ""
)</f>
        <v/>
      </c>
      <c r="D60" s="130" t="str" cm="1">
        <f t="array" ref="D60">IF(
  COUNTIFS('Individual Results'!$D$2:$D$411, $A60,
           'Individual Results'!$C$2:$C$411, $B60,
           'Individual Results'!$I$2:$I$411, "&gt;0")&gt;=3,
  SUM(LARGE(
    IF(
      ('Individual Results'!$D$2:$D$411=$A60) *
      ('Individual Results'!$C$2:$C$411=$B60) *
      ('Individual Results'!$I$2:$I$411&gt;0),
      VALUE('Individual Results'!$I$2:$I$411)
    ),
    {1,2,3}
  )),
  ""
)</f>
        <v/>
      </c>
      <c r="E60" s="130" t="str" cm="1">
        <f t="array" ref="E60">IF(
  COUNTIFS('Individual Results'!$D$2:$D$411, $A60,
           'Individual Results'!$C$2:$C$411, $B60,
           'Individual Results'!$K$2:$K$411, "&gt;0")&gt;=3,
  SUM(LARGE(
    IF(
      ('Individual Results'!$D$2:$D$411=$A60) *
      ('Individual Results'!$C$2:$C$411=$B60) *
      ('Individual Results'!$K$2:$K$411&gt;0),
      VALUE('Individual Results'!$K$2:$K$411)
    ),
    {1,2,3}
  )),
  ""
)</f>
        <v/>
      </c>
      <c r="F60" s="130" t="str" cm="1">
        <f t="array" ref="F60">IF(
  COUNTIFS('Individual Results'!$D$2:$D$411, $A60,
           'Individual Results'!$C$2:$C$411, $B60,
           'Individual Results'!$M$2:$M$411, "&gt;0")&gt;=3,
  SUM(LARGE(
    IF(
      ('Individual Results'!$D$2:$D$411=$A60) *
      ('Individual Results'!$C$2:$C$411=$B60) *
      ('Individual Results'!$M$2:$M$411&gt;0),
      VALUE('Individual Results'!$M$2:$M$411)
    ),
    {1,2,3}
  )),
  ""
)</f>
        <v/>
      </c>
      <c r="G60" s="130" t="str" cm="1">
        <f t="array" ref="G60">IF(
  COUNTIFS('Individual Results'!$D$2:$D$411, $A60,
           'Individual Results'!$C$2:$C$411, $B60,
           'Individual Results'!$O$2:$O$411, "&gt;0")&gt;=3,
  SUM(LARGE(
    IF(
      ('Individual Results'!$D$2:$D$411=$A60) *
      ('Individual Results'!$C$2:$C$411=$B60) *
      ('Individual Results'!$O$2:$O$411&gt;0),
      VALUE('Individual Results'!$O$2:$O$411)
    ),
    {1,2,3}
  )),
  ""
)</f>
        <v/>
      </c>
      <c r="H60" s="130" t="str" cm="1">
        <f t="array" ref="H60">IF(
  COUNTIFS('Individual Results'!$D$2:$D$411, $A60,
           'Individual Results'!$C$2:$C$411, $B60,
           'Individual Results'!$Q$2:$Q$411, "&gt;0")&gt;=3,
  SUM(LARGE(
    IF(
      ('Individual Results'!$D$2:$D$411=$A60) *
      ('Individual Results'!$C$2:$C$411=$B60) *
      ('Individual Results'!$Q$2:$Q$411&gt;0),
      VALUE('Individual Results'!$Q$2:$Q$411)
    ),
    {1,2,3}
  )),
  ""
)</f>
        <v/>
      </c>
      <c r="I60" s="130">
        <f t="shared" si="1"/>
        <v>0</v>
      </c>
    </row>
    <row r="61" spans="1:9" x14ac:dyDescent="0.4">
      <c r="A61" s="130" t="str">
        <f>TeamHelper!I52</f>
        <v>Jr/Sr Girls</v>
      </c>
      <c r="B61" s="130" t="str">
        <f>TeamHelper!H52</f>
        <v>Handsworth</v>
      </c>
      <c r="C61" s="130" t="str" cm="1">
        <f t="array" ref="C61">IF(
  COUNTIFS('Individual Results'!$D$2:$D$411, $A61,
           'Individual Results'!$C$2:$C$411, $B61,
           'Individual Results'!$G$2:$G$411, "&gt;0")&gt;=3,
  SUM(LARGE(
    IF(
      ('Individual Results'!$D$2:$D$411=$A61) *
      ('Individual Results'!$C$2:$C$411=$B61) *
      ('Individual Results'!$G$2:$G$411&gt;0),
      VALUE('Individual Results'!$G$2:$G$411)
    ),
    {1,2,3}
  )),
  ""
)</f>
        <v/>
      </c>
      <c r="D61" s="130" t="str" cm="1">
        <f t="array" ref="D61">IF(
  COUNTIFS('Individual Results'!$D$2:$D$411, $A61,
           'Individual Results'!$C$2:$C$411, $B61,
           'Individual Results'!$I$2:$I$411, "&gt;0")&gt;=3,
  SUM(LARGE(
    IF(
      ('Individual Results'!$D$2:$D$411=$A61) *
      ('Individual Results'!$C$2:$C$411=$B61) *
      ('Individual Results'!$I$2:$I$411&gt;0),
      VALUE('Individual Results'!$I$2:$I$411)
    ),
    {1,2,3}
  )),
  ""
)</f>
        <v/>
      </c>
      <c r="E61" s="130" t="str" cm="1">
        <f t="array" ref="E61">IF(
  COUNTIFS('Individual Results'!$D$2:$D$411, $A61,
           'Individual Results'!$C$2:$C$411, $B61,
           'Individual Results'!$K$2:$K$411, "&gt;0")&gt;=3,
  SUM(LARGE(
    IF(
      ('Individual Results'!$D$2:$D$411=$A61) *
      ('Individual Results'!$C$2:$C$411=$B61) *
      ('Individual Results'!$K$2:$K$411&gt;0),
      VALUE('Individual Results'!$K$2:$K$411)
    ),
    {1,2,3}
  )),
  ""
)</f>
        <v/>
      </c>
      <c r="F61" s="130" t="str" cm="1">
        <f t="array" ref="F61">IF(
  COUNTIFS('Individual Results'!$D$2:$D$411, $A61,
           'Individual Results'!$C$2:$C$411, $B61,
           'Individual Results'!$M$2:$M$411, "&gt;0")&gt;=3,
  SUM(LARGE(
    IF(
      ('Individual Results'!$D$2:$D$411=$A61) *
      ('Individual Results'!$C$2:$C$411=$B61) *
      ('Individual Results'!$M$2:$M$411&gt;0),
      VALUE('Individual Results'!$M$2:$M$411)
    ),
    {1,2,3}
  )),
  ""
)</f>
        <v/>
      </c>
      <c r="G61" s="130" t="str" cm="1">
        <f t="array" ref="G61">IF(
  COUNTIFS('Individual Results'!$D$2:$D$411, $A61,
           'Individual Results'!$C$2:$C$411, $B61,
           'Individual Results'!$O$2:$O$411, "&gt;0")&gt;=3,
  SUM(LARGE(
    IF(
      ('Individual Results'!$D$2:$D$411=$A61) *
      ('Individual Results'!$C$2:$C$411=$B61) *
      ('Individual Results'!$O$2:$O$411&gt;0),
      VALUE('Individual Results'!$O$2:$O$411)
    ),
    {1,2,3}
  )),
  ""
)</f>
        <v/>
      </c>
      <c r="H61" s="130" t="str" cm="1">
        <f t="array" ref="H61">IF(
  COUNTIFS('Individual Results'!$D$2:$D$411, $A61,
           'Individual Results'!$C$2:$C$411, $B61,
           'Individual Results'!$Q$2:$Q$411, "&gt;0")&gt;=3,
  SUM(LARGE(
    IF(
      ('Individual Results'!$D$2:$D$411=$A61) *
      ('Individual Results'!$C$2:$C$411=$B61) *
      ('Individual Results'!$Q$2:$Q$411&gt;0),
      VALUE('Individual Results'!$Q$2:$Q$411)
    ),
    {1,2,3}
  )),
  ""
)</f>
        <v/>
      </c>
      <c r="I61" s="130">
        <f t="shared" si="1"/>
        <v>0</v>
      </c>
    </row>
    <row r="62" spans="1:9" x14ac:dyDescent="0.4">
      <c r="A62" s="130" t="str">
        <f>TeamHelper!I100</f>
        <v>Jr/Sr Girls</v>
      </c>
      <c r="B62" s="130" t="str">
        <f>TeamHelper!H100</f>
        <v>Sutherland</v>
      </c>
      <c r="C62" s="130" t="str" cm="1">
        <f t="array" ref="C62">IF(
  COUNTIFS('Individual Results'!$D$2:$D$411, $A62,
           'Individual Results'!$C$2:$C$411, $B62,
           'Individual Results'!$G$2:$G$411, "&gt;0")&gt;=3,
  SUM(LARGE(
    IF(
      ('Individual Results'!$D$2:$D$411=$A62) *
      ('Individual Results'!$C$2:$C$411=$B62) *
      ('Individual Results'!$G$2:$G$411&gt;0),
      VALUE('Individual Results'!$G$2:$G$411)
    ),
    {1,2,3}
  )),
  ""
)</f>
        <v/>
      </c>
      <c r="D62" s="130" t="str" cm="1">
        <f t="array" ref="D62">IF(
  COUNTIFS('Individual Results'!$D$2:$D$411, $A62,
           'Individual Results'!$C$2:$C$411, $B62,
           'Individual Results'!$I$2:$I$411, "&gt;0")&gt;=3,
  SUM(LARGE(
    IF(
      ('Individual Results'!$D$2:$D$411=$A62) *
      ('Individual Results'!$C$2:$C$411=$B62) *
      ('Individual Results'!$I$2:$I$411&gt;0),
      VALUE('Individual Results'!$I$2:$I$411)
    ),
    {1,2,3}
  )),
  ""
)</f>
        <v/>
      </c>
      <c r="E62" s="130" t="str" cm="1">
        <f t="array" ref="E62">IF(
  COUNTIFS('Individual Results'!$D$2:$D$411, $A62,
           'Individual Results'!$C$2:$C$411, $B62,
           'Individual Results'!$K$2:$K$411, "&gt;0")&gt;=3,
  SUM(LARGE(
    IF(
      ('Individual Results'!$D$2:$D$411=$A62) *
      ('Individual Results'!$C$2:$C$411=$B62) *
      ('Individual Results'!$K$2:$K$411&gt;0),
      VALUE('Individual Results'!$K$2:$K$411)
    ),
    {1,2,3}
  )),
  ""
)</f>
        <v/>
      </c>
      <c r="F62" s="130" t="str" cm="1">
        <f t="array" ref="F62">IF(
  COUNTIFS('Individual Results'!$D$2:$D$411, $A62,
           'Individual Results'!$C$2:$C$411, $B62,
           'Individual Results'!$M$2:$M$411, "&gt;0")&gt;=3,
  SUM(LARGE(
    IF(
      ('Individual Results'!$D$2:$D$411=$A62) *
      ('Individual Results'!$C$2:$C$411=$B62) *
      ('Individual Results'!$M$2:$M$411&gt;0),
      VALUE('Individual Results'!$M$2:$M$411)
    ),
    {1,2,3}
  )),
  ""
)</f>
        <v/>
      </c>
      <c r="G62" s="130" t="str" cm="1">
        <f t="array" ref="G62">IF(
  COUNTIFS('Individual Results'!$D$2:$D$411, $A62,
           'Individual Results'!$C$2:$C$411, $B62,
           'Individual Results'!$O$2:$O$411, "&gt;0")&gt;=3,
  SUM(LARGE(
    IF(
      ('Individual Results'!$D$2:$D$411=$A62) *
      ('Individual Results'!$C$2:$C$411=$B62) *
      ('Individual Results'!$O$2:$O$411&gt;0),
      VALUE('Individual Results'!$O$2:$O$411)
    ),
    {1,2,3}
  )),
  ""
)</f>
        <v/>
      </c>
      <c r="H62" s="130" t="str" cm="1">
        <f t="array" ref="H62">IF(
  COUNTIFS('Individual Results'!$D$2:$D$411, $A62,
           'Individual Results'!$C$2:$C$411, $B62,
           'Individual Results'!$Q$2:$Q$411, "&gt;0")&gt;=3,
  SUM(LARGE(
    IF(
      ('Individual Results'!$D$2:$D$411=$A62) *
      ('Individual Results'!$C$2:$C$411=$B62) *
      ('Individual Results'!$Q$2:$Q$411&gt;0),
      VALUE('Individual Results'!$Q$2:$Q$411)
    ),
    {1,2,3}
  )),
  ""
)</f>
        <v/>
      </c>
      <c r="I62" s="130">
        <f t="shared" si="1"/>
        <v>0</v>
      </c>
    </row>
    <row r="63" spans="1:9" x14ac:dyDescent="0.4">
      <c r="A63" s="131" t="str">
        <f>TeamHelper!I58</f>
        <v>Juv Boys</v>
      </c>
      <c r="B63" s="131" t="str">
        <f>TeamHelper!H58</f>
        <v>Carson</v>
      </c>
      <c r="C63" s="131" t="str" cm="1">
        <f t="array" ref="C63">IF(
  COUNTIFS('Individual Results'!$D$2:$D$411, $A63,
           'Individual Results'!$C$2:$C$411, $B63,
           'Individual Results'!$G$2:$G$411, "&gt;0")&gt;=3,
  SUM(LARGE(
    IF(
      ('Individual Results'!$D$2:$D$411=$A63) *
      ('Individual Results'!$C$2:$C$411=$B63) *
      ('Individual Results'!$G$2:$G$411&gt;0),
      VALUE('Individual Results'!$G$2:$G$411)
    ),
    {1,2,3}
  )),
  ""
)</f>
        <v/>
      </c>
      <c r="D63" s="131" t="str" cm="1">
        <f t="array" ref="D63">IF(
  COUNTIFS('Individual Results'!$D$2:$D$411, $A63,
           'Individual Results'!$C$2:$C$411, $B63,
           'Individual Results'!$I$2:$I$411, "&gt;0")&gt;=3,
  SUM(LARGE(
    IF(
      ('Individual Results'!$D$2:$D$411=$A63) *
      ('Individual Results'!$C$2:$C$411=$B63) *
      ('Individual Results'!$I$2:$I$411&gt;0),
      VALUE('Individual Results'!$I$2:$I$411)
    ),
    {1,2,3}
  )),
  ""
)</f>
        <v/>
      </c>
      <c r="E63" s="131" t="str" cm="1">
        <f t="array" ref="E63">IF(
  COUNTIFS('Individual Results'!$D$2:$D$411, $A63,
           'Individual Results'!$C$2:$C$411, $B63,
           'Individual Results'!$K$2:$K$411, "&gt;0")&gt;=3,
  SUM(LARGE(
    IF(
      ('Individual Results'!$D$2:$D$411=$A63) *
      ('Individual Results'!$C$2:$C$411=$B63) *
      ('Individual Results'!$K$2:$K$411&gt;0),
      VALUE('Individual Results'!$K$2:$K$411)
    ),
    {1,2,3}
  )),
  ""
)</f>
        <v/>
      </c>
      <c r="F63" s="131" t="str" cm="1">
        <f t="array" ref="F63">IF(
  COUNTIFS('Individual Results'!$D$2:$D$411, $A63,
           'Individual Results'!$C$2:$C$411, $B63,
           'Individual Results'!$M$2:$M$411, "&gt;0")&gt;=3,
  SUM(LARGE(
    IF(
      ('Individual Results'!$D$2:$D$411=$A63) *
      ('Individual Results'!$C$2:$C$411=$B63) *
      ('Individual Results'!$M$2:$M$411&gt;0),
      VALUE('Individual Results'!$M$2:$M$411)
    ),
    {1,2,3}
  )),
  ""
)</f>
        <v/>
      </c>
      <c r="G63" s="131" t="str" cm="1">
        <f t="array" ref="G63">IF(
  COUNTIFS('Individual Results'!$D$2:$D$411, $A63,
           'Individual Results'!$C$2:$C$411, $B63,
           'Individual Results'!$O$2:$O$411, "&gt;0")&gt;=3,
  SUM(LARGE(
    IF(
      ('Individual Results'!$D$2:$D$411=$A63) *
      ('Individual Results'!$C$2:$C$411=$B63) *
      ('Individual Results'!$O$2:$O$411&gt;0),
      VALUE('Individual Results'!$O$2:$O$411)
    ),
    {1,2,3}
  )),
  ""
)</f>
        <v/>
      </c>
      <c r="H63" s="131" t="str" cm="1">
        <f t="array" ref="H63">IF(
  COUNTIFS('Individual Results'!$D$2:$D$411, $A63,
           'Individual Results'!$C$2:$C$411, $B63,
           'Individual Results'!$Q$2:$Q$411, "&gt;0")&gt;=3,
  SUM(LARGE(
    IF(
      ('Individual Results'!$D$2:$D$411=$A63) *
      ('Individual Results'!$C$2:$C$411=$B63) *
      ('Individual Results'!$Q$2:$Q$411&gt;0),
      VALUE('Individual Results'!$Q$2:$Q$411)
    ),
    {1,2,3}
  )),
  ""
)</f>
        <v/>
      </c>
      <c r="I63" s="131">
        <f t="shared" si="1"/>
        <v>0</v>
      </c>
    </row>
    <row r="64" spans="1:9" x14ac:dyDescent="0.4">
      <c r="A64" s="131" t="str">
        <f>TeamHelper!I76</f>
        <v>Juv Boys</v>
      </c>
      <c r="B64" s="131" t="str">
        <f>TeamHelper!H76</f>
        <v>STA</v>
      </c>
      <c r="C64" s="131" t="str" cm="1">
        <f t="array" ref="C64">IF(
  COUNTIFS('Individual Results'!$D$2:$D$411, $A64,
           'Individual Results'!$C$2:$C$411, $B64,
           'Individual Results'!$G$2:$G$411, "&gt;0")&gt;=3,
  SUM(LARGE(
    IF(
      ('Individual Results'!$D$2:$D$411=$A64) *
      ('Individual Results'!$C$2:$C$411=$B64) *
      ('Individual Results'!$G$2:$G$411&gt;0),
      VALUE('Individual Results'!$G$2:$G$411)
    ),
    {1,2,3}
  )),
  ""
)</f>
        <v/>
      </c>
      <c r="D64" s="131" t="str" cm="1">
        <f t="array" ref="D64">IF(
  COUNTIFS('Individual Results'!$D$2:$D$411, $A64,
           'Individual Results'!$C$2:$C$411, $B64,
           'Individual Results'!$I$2:$I$411, "&gt;0")&gt;=3,
  SUM(LARGE(
    IF(
      ('Individual Results'!$D$2:$D$411=$A64) *
      ('Individual Results'!$C$2:$C$411=$B64) *
      ('Individual Results'!$I$2:$I$411&gt;0),
      VALUE('Individual Results'!$I$2:$I$411)
    ),
    {1,2,3}
  )),
  ""
)</f>
        <v/>
      </c>
      <c r="E64" s="131" t="str" cm="1">
        <f t="array" ref="E64">IF(
  COUNTIFS('Individual Results'!$D$2:$D$411, $A64,
           'Individual Results'!$C$2:$C$411, $B64,
           'Individual Results'!$K$2:$K$411, "&gt;0")&gt;=3,
  SUM(LARGE(
    IF(
      ('Individual Results'!$D$2:$D$411=$A64) *
      ('Individual Results'!$C$2:$C$411=$B64) *
      ('Individual Results'!$K$2:$K$411&gt;0),
      VALUE('Individual Results'!$K$2:$K$411)
    ),
    {1,2,3}
  )),
  ""
)</f>
        <v/>
      </c>
      <c r="F64" s="131" t="str" cm="1">
        <f t="array" ref="F64">IF(
  COUNTIFS('Individual Results'!$D$2:$D$411, $A64,
           'Individual Results'!$C$2:$C$411, $B64,
           'Individual Results'!$M$2:$M$411, "&gt;0")&gt;=3,
  SUM(LARGE(
    IF(
      ('Individual Results'!$D$2:$D$411=$A64) *
      ('Individual Results'!$C$2:$C$411=$B64) *
      ('Individual Results'!$M$2:$M$411&gt;0),
      VALUE('Individual Results'!$M$2:$M$411)
    ),
    {1,2,3}
  )),
  ""
)</f>
        <v/>
      </c>
      <c r="G64" s="131" t="str" cm="1">
        <f t="array" ref="G64">IF(
  COUNTIFS('Individual Results'!$D$2:$D$411, $A64,
           'Individual Results'!$C$2:$C$411, $B64,
           'Individual Results'!$O$2:$O$411, "&gt;0")&gt;=3,
  SUM(LARGE(
    IF(
      ('Individual Results'!$D$2:$D$411=$A64) *
      ('Individual Results'!$C$2:$C$411=$B64) *
      ('Individual Results'!$O$2:$O$411&gt;0),
      VALUE('Individual Results'!$O$2:$O$411)
    ),
    {1,2,3}
  )),
  ""
)</f>
        <v/>
      </c>
      <c r="H64" s="131" t="str" cm="1">
        <f t="array" ref="H64">IF(
  COUNTIFS('Individual Results'!$D$2:$D$411, $A64,
           'Individual Results'!$C$2:$C$411, $B64,
           'Individual Results'!$Q$2:$Q$411, "&gt;0")&gt;=3,
  SUM(LARGE(
    IF(
      ('Individual Results'!$D$2:$D$411=$A64) *
      ('Individual Results'!$C$2:$C$411=$B64) *
      ('Individual Results'!$Q$2:$Q$411&gt;0),
      VALUE('Individual Results'!$Q$2:$Q$411)
    ),
    {1,2,3}
  )),
  ""
)</f>
        <v/>
      </c>
      <c r="I64" s="131">
        <f t="shared" si="1"/>
        <v>0</v>
      </c>
    </row>
    <row r="65" spans="1:9" x14ac:dyDescent="0.4">
      <c r="A65" s="131" t="str">
        <f>TeamHelper!I68</f>
        <v>Juv Boys</v>
      </c>
      <c r="B65" s="131" t="str">
        <f>TeamHelper!H68</f>
        <v>GW Graham</v>
      </c>
      <c r="C65" s="131" t="str" cm="1">
        <f t="array" ref="C65">IF(
  COUNTIFS('Individual Results'!$D$2:$D$411, $A65,
           'Individual Results'!$C$2:$C$411, $B65,
           'Individual Results'!$G$2:$G$411, "&gt;0")&gt;=3,
  SUM(LARGE(
    IF(
      ('Individual Results'!$D$2:$D$411=$A65) *
      ('Individual Results'!$C$2:$C$411=$B65) *
      ('Individual Results'!$G$2:$G$411&gt;0),
      VALUE('Individual Results'!$G$2:$G$411)
    ),
    {1,2,3}
  )),
  ""
)</f>
        <v/>
      </c>
      <c r="D65" s="131" t="str" cm="1">
        <f t="array" ref="D65">IF(
  COUNTIFS('Individual Results'!$D$2:$D$411, $A65,
           'Individual Results'!$C$2:$C$411, $B65,
           'Individual Results'!$I$2:$I$411, "&gt;0")&gt;=3,
  SUM(LARGE(
    IF(
      ('Individual Results'!$D$2:$D$411=$A65) *
      ('Individual Results'!$C$2:$C$411=$B65) *
      ('Individual Results'!$I$2:$I$411&gt;0),
      VALUE('Individual Results'!$I$2:$I$411)
    ),
    {1,2,3}
  )),
  ""
)</f>
        <v/>
      </c>
      <c r="E65" s="131" cm="1">
        <f t="array" ref="E65">IF(
  COUNTIFS('Individual Results'!$D$2:$D$411, $A65,
           'Individual Results'!$C$2:$C$411, $B65,
           'Individual Results'!$K$2:$K$411, "&gt;0")&gt;=3,
  SUM(LARGE(
    IF(
      ('Individual Results'!$D$2:$D$411=$A65) *
      ('Individual Results'!$C$2:$C$411=$B65) *
      ('Individual Results'!$K$2:$K$411&gt;0),
      VALUE('Individual Results'!$K$2:$K$411)
    ),
    {1,2,3}
  )),
  ""
)</f>
        <v>59</v>
      </c>
      <c r="F65" s="131" t="str" cm="1">
        <f t="array" ref="F65">IF(
  COUNTIFS('Individual Results'!$D$2:$D$411, $A65,
           'Individual Results'!$C$2:$C$411, $B65,
           'Individual Results'!$M$2:$M$411, "&gt;0")&gt;=3,
  SUM(LARGE(
    IF(
      ('Individual Results'!$D$2:$D$411=$A65) *
      ('Individual Results'!$C$2:$C$411=$B65) *
      ('Individual Results'!$M$2:$M$411&gt;0),
      VALUE('Individual Results'!$M$2:$M$411)
    ),
    {1,2,3}
  )),
  ""
)</f>
        <v/>
      </c>
      <c r="G65" s="131" t="str" cm="1">
        <f t="array" ref="G65">IF(
  COUNTIFS('Individual Results'!$D$2:$D$411, $A65,
           'Individual Results'!$C$2:$C$411, $B65,
           'Individual Results'!$O$2:$O$411, "&gt;0")&gt;=3,
  SUM(LARGE(
    IF(
      ('Individual Results'!$D$2:$D$411=$A65) *
      ('Individual Results'!$C$2:$C$411=$B65) *
      ('Individual Results'!$O$2:$O$411&gt;0),
      VALUE('Individual Results'!$O$2:$O$411)
    ),
    {1,2,3}
  )),
  ""
)</f>
        <v/>
      </c>
      <c r="H65" s="131" t="str" cm="1">
        <f t="array" ref="H65">IF(
  COUNTIFS('Individual Results'!$D$2:$D$411, $A65,
           'Individual Results'!$C$2:$C$411, $B65,
           'Individual Results'!$Q$2:$Q$411, "&gt;0")&gt;=3,
  SUM(LARGE(
    IF(
      ('Individual Results'!$D$2:$D$411=$A65) *
      ('Individual Results'!$C$2:$C$411=$B65) *
      ('Individual Results'!$Q$2:$Q$411&gt;0),
      VALUE('Individual Results'!$Q$2:$Q$411)
    ),
    {1,2,3}
  )),
  ""
)</f>
        <v/>
      </c>
      <c r="I65" s="131">
        <f t="shared" si="1"/>
        <v>59</v>
      </c>
    </row>
    <row r="66" spans="1:9" x14ac:dyDescent="0.4">
      <c r="A66" s="131" t="str">
        <f>TeamHelper!I72</f>
        <v>Juv Boys</v>
      </c>
      <c r="B66" s="131" t="str">
        <f>TeamHelper!H72</f>
        <v>Mulgrave</v>
      </c>
      <c r="C66" s="131" cm="1">
        <f t="array" ref="C66">IF(
  COUNTIFS('Individual Results'!$D$2:$D$411, $A66,
           'Individual Results'!$C$2:$C$411, $B66,
           'Individual Results'!$G$2:$G$411, "&gt;0")&gt;=3,
  SUM(LARGE(
    IF(
      ('Individual Results'!$D$2:$D$411=$A66) *
      ('Individual Results'!$C$2:$C$411=$B66) *
      ('Individual Results'!$G$2:$G$411&gt;0),
      VALUE('Individual Results'!$G$2:$G$411)
    ),
    {1,2,3}
  )),
  ""
)</f>
        <v>105</v>
      </c>
      <c r="D66" s="131" t="str" cm="1">
        <f t="array" ref="D66">IF(
  COUNTIFS('Individual Results'!$D$2:$D$411, $A66,
           'Individual Results'!$C$2:$C$411, $B66,
           'Individual Results'!$I$2:$I$411, "&gt;0")&gt;=3,
  SUM(LARGE(
    IF(
      ('Individual Results'!$D$2:$D$411=$A66) *
      ('Individual Results'!$C$2:$C$411=$B66) *
      ('Individual Results'!$I$2:$I$411&gt;0),
      VALUE('Individual Results'!$I$2:$I$411)
    ),
    {1,2,3}
  )),
  ""
)</f>
        <v/>
      </c>
      <c r="E66" s="131" t="str" cm="1">
        <f t="array" ref="E66">IF(
  COUNTIFS('Individual Results'!$D$2:$D$411, $A66,
           'Individual Results'!$C$2:$C$411, $B66,
           'Individual Results'!$K$2:$K$411, "&gt;0")&gt;=3,
  SUM(LARGE(
    IF(
      ('Individual Results'!$D$2:$D$411=$A66) *
      ('Individual Results'!$C$2:$C$411=$B66) *
      ('Individual Results'!$K$2:$K$411&gt;0),
      VALUE('Individual Results'!$K$2:$K$411)
    ),
    {1,2,3}
  )),
  ""
)</f>
        <v/>
      </c>
      <c r="F66" s="131" t="str" cm="1">
        <f t="array" ref="F66">IF(
  COUNTIFS('Individual Results'!$D$2:$D$411, $A66,
           'Individual Results'!$C$2:$C$411, $B66,
           'Individual Results'!$M$2:$M$411, "&gt;0")&gt;=3,
  SUM(LARGE(
    IF(
      ('Individual Results'!$D$2:$D$411=$A66) *
      ('Individual Results'!$C$2:$C$411=$B66) *
      ('Individual Results'!$M$2:$M$411&gt;0),
      VALUE('Individual Results'!$M$2:$M$411)
    ),
    {1,2,3}
  )),
  ""
)</f>
        <v/>
      </c>
      <c r="G66" s="131" t="str" cm="1">
        <f t="array" ref="G66">IF(
  COUNTIFS('Individual Results'!$D$2:$D$411, $A66,
           'Individual Results'!$C$2:$C$411, $B66,
           'Individual Results'!$O$2:$O$411, "&gt;0")&gt;=3,
  SUM(LARGE(
    IF(
      ('Individual Results'!$D$2:$D$411=$A66) *
      ('Individual Results'!$C$2:$C$411=$B66) *
      ('Individual Results'!$O$2:$O$411&gt;0),
      VALUE('Individual Results'!$O$2:$O$411)
    ),
    {1,2,3}
  )),
  ""
)</f>
        <v/>
      </c>
      <c r="H66" s="131" t="str" cm="1">
        <f t="array" ref="H66">IF(
  COUNTIFS('Individual Results'!$D$2:$D$411, $A66,
           'Individual Results'!$C$2:$C$411, $B66,
           'Individual Results'!$Q$2:$Q$411, "&gt;0")&gt;=3,
  SUM(LARGE(
    IF(
      ('Individual Results'!$D$2:$D$411=$A66) *
      ('Individual Results'!$C$2:$C$411=$B66) *
      ('Individual Results'!$Q$2:$Q$411&gt;0),
      VALUE('Individual Results'!$Q$2:$Q$411)
    ),
    {1,2,3}
  )),
  ""
)</f>
        <v/>
      </c>
      <c r="I66" s="131">
        <f t="shared" ref="I66:I97" si="2">SUM(C66:H66)</f>
        <v>105</v>
      </c>
    </row>
    <row r="67" spans="1:9" x14ac:dyDescent="0.4">
      <c r="A67" s="131" t="str">
        <f>TeamHelper!I70</f>
        <v>Juv Boys</v>
      </c>
      <c r="B67" s="131" t="str">
        <f>TeamHelper!H70</f>
        <v>Burnaby Mtn</v>
      </c>
      <c r="C67" s="131" t="str" cm="1">
        <f t="array" ref="C67">IF(
  COUNTIFS('Individual Results'!$D$2:$D$411, $A67,
           'Individual Results'!$C$2:$C$411, $B67,
           'Individual Results'!$G$2:$G$411, "&gt;0")&gt;=3,
  SUM(LARGE(
    IF(
      ('Individual Results'!$D$2:$D$411=$A67) *
      ('Individual Results'!$C$2:$C$411=$B67) *
      ('Individual Results'!$G$2:$G$411&gt;0),
      VALUE('Individual Results'!$G$2:$G$411)
    ),
    {1,2,3}
  )),
  ""
)</f>
        <v/>
      </c>
      <c r="D67" s="131" t="str" cm="1">
        <f t="array" ref="D67">IF(
  COUNTIFS('Individual Results'!$D$2:$D$411, $A67,
           'Individual Results'!$C$2:$C$411, $B67,
           'Individual Results'!$I$2:$I$411, "&gt;0")&gt;=3,
  SUM(LARGE(
    IF(
      ('Individual Results'!$D$2:$D$411=$A67) *
      ('Individual Results'!$C$2:$C$411=$B67) *
      ('Individual Results'!$I$2:$I$411&gt;0),
      VALUE('Individual Results'!$I$2:$I$411)
    ),
    {1,2,3}
  )),
  ""
)</f>
        <v/>
      </c>
      <c r="E67" s="131" t="str" cm="1">
        <f t="array" ref="E67">IF(
  COUNTIFS('Individual Results'!$D$2:$D$411, $A67,
           'Individual Results'!$C$2:$C$411, $B67,
           'Individual Results'!$K$2:$K$411, "&gt;0")&gt;=3,
  SUM(LARGE(
    IF(
      ('Individual Results'!$D$2:$D$411=$A67) *
      ('Individual Results'!$C$2:$C$411=$B67) *
      ('Individual Results'!$K$2:$K$411&gt;0),
      VALUE('Individual Results'!$K$2:$K$411)
    ),
    {1,2,3}
  )),
  ""
)</f>
        <v/>
      </c>
      <c r="F67" s="131" t="str" cm="1">
        <f t="array" ref="F67">IF(
  COUNTIFS('Individual Results'!$D$2:$D$411, $A67,
           'Individual Results'!$C$2:$C$411, $B67,
           'Individual Results'!$M$2:$M$411, "&gt;0")&gt;=3,
  SUM(LARGE(
    IF(
      ('Individual Results'!$D$2:$D$411=$A67) *
      ('Individual Results'!$C$2:$C$411=$B67) *
      ('Individual Results'!$M$2:$M$411&gt;0),
      VALUE('Individual Results'!$M$2:$M$411)
    ),
    {1,2,3}
  )),
  ""
)</f>
        <v/>
      </c>
      <c r="G67" s="131" t="str" cm="1">
        <f t="array" ref="G67">IF(
  COUNTIFS('Individual Results'!$D$2:$D$411, $A67,
           'Individual Results'!$C$2:$C$411, $B67,
           'Individual Results'!$O$2:$O$411, "&gt;0")&gt;=3,
  SUM(LARGE(
    IF(
      ('Individual Results'!$D$2:$D$411=$A67) *
      ('Individual Results'!$C$2:$C$411=$B67) *
      ('Individual Results'!$O$2:$O$411&gt;0),
      VALUE('Individual Results'!$O$2:$O$411)
    ),
    {1,2,3}
  )),
  ""
)</f>
        <v/>
      </c>
      <c r="H67" s="131" t="str" cm="1">
        <f t="array" ref="H67">IF(
  COUNTIFS('Individual Results'!$D$2:$D$411, $A67,
           'Individual Results'!$C$2:$C$411, $B67,
           'Individual Results'!$Q$2:$Q$411, "&gt;0")&gt;=3,
  SUM(LARGE(
    IF(
      ('Individual Results'!$D$2:$D$411=$A67) *
      ('Individual Results'!$C$2:$C$411=$B67) *
      ('Individual Results'!$Q$2:$Q$411&gt;0),
      VALUE('Individual Results'!$Q$2:$Q$411)
    ),
    {1,2,3}
  )),
  ""
)</f>
        <v/>
      </c>
      <c r="I67" s="131">
        <f t="shared" si="2"/>
        <v>0</v>
      </c>
    </row>
    <row r="68" spans="1:9" x14ac:dyDescent="0.4">
      <c r="A68" s="131" t="str">
        <f>TeamHelper!I65</f>
        <v>Juv Boys</v>
      </c>
      <c r="B68" s="131" t="str">
        <f>TeamHelper!H65</f>
        <v>Coast Mtn</v>
      </c>
      <c r="C68" s="131" t="str" cm="1">
        <f t="array" ref="C68">IF(
  COUNTIFS('Individual Results'!$D$2:$D$411, $A68,
           'Individual Results'!$C$2:$C$411, $B68,
           'Individual Results'!$G$2:$G$411, "&gt;0")&gt;=3,
  SUM(LARGE(
    IF(
      ('Individual Results'!$D$2:$D$411=$A68) *
      ('Individual Results'!$C$2:$C$411=$B68) *
      ('Individual Results'!$G$2:$G$411&gt;0),
      VALUE('Individual Results'!$G$2:$G$411)
    ),
    {1,2,3}
  )),
  ""
)</f>
        <v/>
      </c>
      <c r="D68" s="131" t="str" cm="1">
        <f t="array" ref="D68">IF(
  COUNTIFS('Individual Results'!$D$2:$D$411, $A68,
           'Individual Results'!$C$2:$C$411, $B68,
           'Individual Results'!$I$2:$I$411, "&gt;0")&gt;=3,
  SUM(LARGE(
    IF(
      ('Individual Results'!$D$2:$D$411=$A68) *
      ('Individual Results'!$C$2:$C$411=$B68) *
      ('Individual Results'!$I$2:$I$411&gt;0),
      VALUE('Individual Results'!$I$2:$I$411)
    ),
    {1,2,3}
  )),
  ""
)</f>
        <v/>
      </c>
      <c r="E68" s="131" t="str" cm="1">
        <f t="array" ref="E68">IF(
  COUNTIFS('Individual Results'!$D$2:$D$411, $A68,
           'Individual Results'!$C$2:$C$411, $B68,
           'Individual Results'!$K$2:$K$411, "&gt;0")&gt;=3,
  SUM(LARGE(
    IF(
      ('Individual Results'!$D$2:$D$411=$A68) *
      ('Individual Results'!$C$2:$C$411=$B68) *
      ('Individual Results'!$K$2:$K$411&gt;0),
      VALUE('Individual Results'!$K$2:$K$411)
    ),
    {1,2,3}
  )),
  ""
)</f>
        <v/>
      </c>
      <c r="F68" s="131" t="str" cm="1">
        <f t="array" ref="F68">IF(
  COUNTIFS('Individual Results'!$D$2:$D$411, $A68,
           'Individual Results'!$C$2:$C$411, $B68,
           'Individual Results'!$M$2:$M$411, "&gt;0")&gt;=3,
  SUM(LARGE(
    IF(
      ('Individual Results'!$D$2:$D$411=$A68) *
      ('Individual Results'!$C$2:$C$411=$B68) *
      ('Individual Results'!$M$2:$M$411&gt;0),
      VALUE('Individual Results'!$M$2:$M$411)
    ),
    {1,2,3}
  )),
  ""
)</f>
        <v/>
      </c>
      <c r="G68" s="131" t="str" cm="1">
        <f t="array" ref="G68">IF(
  COUNTIFS('Individual Results'!$D$2:$D$411, $A68,
           'Individual Results'!$C$2:$C$411, $B68,
           'Individual Results'!$O$2:$O$411, "&gt;0")&gt;=3,
  SUM(LARGE(
    IF(
      ('Individual Results'!$D$2:$D$411=$A68) *
      ('Individual Results'!$C$2:$C$411=$B68) *
      ('Individual Results'!$O$2:$O$411&gt;0),
      VALUE('Individual Results'!$O$2:$O$411)
    ),
    {1,2,3}
  )),
  ""
)</f>
        <v/>
      </c>
      <c r="H68" s="131" t="str" cm="1">
        <f t="array" ref="H68">IF(
  COUNTIFS('Individual Results'!$D$2:$D$411, $A68,
           'Individual Results'!$C$2:$C$411, $B68,
           'Individual Results'!$Q$2:$Q$411, "&gt;0")&gt;=3,
  SUM(LARGE(
    IF(
      ('Individual Results'!$D$2:$D$411=$A68) *
      ('Individual Results'!$C$2:$C$411=$B68) *
      ('Individual Results'!$Q$2:$Q$411&gt;0),
      VALUE('Individual Results'!$Q$2:$Q$411)
    ),
    {1,2,3}
  )),
  ""
)</f>
        <v/>
      </c>
      <c r="I68" s="131">
        <f t="shared" si="2"/>
        <v>0</v>
      </c>
    </row>
    <row r="69" spans="1:9" x14ac:dyDescent="0.4">
      <c r="A69" s="131" t="str">
        <f>TeamHelper!I69</f>
        <v>Juv Boys</v>
      </c>
      <c r="B69" s="131" t="str">
        <f>TeamHelper!H69</f>
        <v>Chatelech</v>
      </c>
      <c r="C69" s="131" t="str" cm="1">
        <f t="array" ref="C69">IF(
  COUNTIFS('Individual Results'!$D$2:$D$411, $A69,
           'Individual Results'!$C$2:$C$411, $B69,
           'Individual Results'!$G$2:$G$411, "&gt;0")&gt;=3,
  SUM(LARGE(
    IF(
      ('Individual Results'!$D$2:$D$411=$A69) *
      ('Individual Results'!$C$2:$C$411=$B69) *
      ('Individual Results'!$G$2:$G$411&gt;0),
      VALUE('Individual Results'!$G$2:$G$411)
    ),
    {1,2,3}
  )),
  ""
)</f>
        <v/>
      </c>
      <c r="D69" s="131" cm="1">
        <f t="array" ref="D69">IF(
  COUNTIFS('Individual Results'!$D$2:$D$411, $A69,
           'Individual Results'!$C$2:$C$411, $B69,
           'Individual Results'!$I$2:$I$411, "&gt;0")&gt;=3,
  SUM(LARGE(
    IF(
      ('Individual Results'!$D$2:$D$411=$A69) *
      ('Individual Results'!$C$2:$C$411=$B69) *
      ('Individual Results'!$I$2:$I$411&gt;0),
      VALUE('Individual Results'!$I$2:$I$411)
    ),
    {1,2,3}
  )),
  ""
)</f>
        <v>73</v>
      </c>
      <c r="E69" s="131" cm="1">
        <f t="array" ref="E69">IF(
  COUNTIFS('Individual Results'!$D$2:$D$411, $A69,
           'Individual Results'!$C$2:$C$411, $B69,
           'Individual Results'!$K$2:$K$411, "&gt;0")&gt;=3,
  SUM(LARGE(
    IF(
      ('Individual Results'!$D$2:$D$411=$A69) *
      ('Individual Results'!$C$2:$C$411=$B69) *
      ('Individual Results'!$K$2:$K$411&gt;0),
      VALUE('Individual Results'!$K$2:$K$411)
    ),
    {1,2,3}
  )),
  ""
)</f>
        <v>48</v>
      </c>
      <c r="F69" s="131" t="str" cm="1">
        <f t="array" ref="F69">IF(
  COUNTIFS('Individual Results'!$D$2:$D$411, $A69,
           'Individual Results'!$C$2:$C$411, $B69,
           'Individual Results'!$M$2:$M$411, "&gt;0")&gt;=3,
  SUM(LARGE(
    IF(
      ('Individual Results'!$D$2:$D$411=$A69) *
      ('Individual Results'!$C$2:$C$411=$B69) *
      ('Individual Results'!$M$2:$M$411&gt;0),
      VALUE('Individual Results'!$M$2:$M$411)
    ),
    {1,2,3}
  )),
  ""
)</f>
        <v/>
      </c>
      <c r="G69" s="131" t="str" cm="1">
        <f t="array" ref="G69">IF(
  COUNTIFS('Individual Results'!$D$2:$D$411, $A69,
           'Individual Results'!$C$2:$C$411, $B69,
           'Individual Results'!$O$2:$O$411, "&gt;0")&gt;=3,
  SUM(LARGE(
    IF(
      ('Individual Results'!$D$2:$D$411=$A69) *
      ('Individual Results'!$C$2:$C$411=$B69) *
      ('Individual Results'!$O$2:$O$411&gt;0),
      VALUE('Individual Results'!$O$2:$O$411)
    ),
    {1,2,3}
  )),
  ""
)</f>
        <v/>
      </c>
      <c r="H69" s="131" t="str" cm="1">
        <f t="array" ref="H69">IF(
  COUNTIFS('Individual Results'!$D$2:$D$411, $A69,
           'Individual Results'!$C$2:$C$411, $B69,
           'Individual Results'!$Q$2:$Q$411, "&gt;0")&gt;=3,
  SUM(LARGE(
    IF(
      ('Individual Results'!$D$2:$D$411=$A69) *
      ('Individual Results'!$C$2:$C$411=$B69) *
      ('Individual Results'!$Q$2:$Q$411&gt;0),
      VALUE('Individual Results'!$Q$2:$Q$411)
    ),
    {1,2,3}
  )),
  ""
)</f>
        <v/>
      </c>
      <c r="I69" s="131">
        <f t="shared" si="2"/>
        <v>121</v>
      </c>
    </row>
    <row r="70" spans="1:9" x14ac:dyDescent="0.4">
      <c r="A70" s="131" t="str">
        <f>TeamHelper!I59</f>
        <v>Juv Boys</v>
      </c>
      <c r="B70" s="131" t="str">
        <f>TeamHelper!H59</f>
        <v>Argyle</v>
      </c>
      <c r="C70" s="131" cm="1">
        <f t="array" ref="C70">IF(
  COUNTIFS('Individual Results'!$D$2:$D$411, $A70,
           'Individual Results'!$C$2:$C$411, $B70,
           'Individual Results'!$G$2:$G$411, "&gt;0")&gt;=3,
  SUM(LARGE(
    IF(
      ('Individual Results'!$D$2:$D$411=$A70) *
      ('Individual Results'!$C$2:$C$411=$B70) *
      ('Individual Results'!$G$2:$G$411&gt;0),
      VALUE('Individual Results'!$G$2:$G$411)
    ),
    {1,2,3}
  )),
  ""
)</f>
        <v>181</v>
      </c>
      <c r="D70" s="131" cm="1">
        <f t="array" ref="D70">IF(
  COUNTIFS('Individual Results'!$D$2:$D$411, $A70,
           'Individual Results'!$C$2:$C$411, $B70,
           'Individual Results'!$I$2:$I$411, "&gt;0")&gt;=3,
  SUM(LARGE(
    IF(
      ('Individual Results'!$D$2:$D$411=$A70) *
      ('Individual Results'!$C$2:$C$411=$B70) *
      ('Individual Results'!$I$2:$I$411&gt;0),
      VALUE('Individual Results'!$I$2:$I$411)
    ),
    {1,2,3}
  )),
  ""
)</f>
        <v>199</v>
      </c>
      <c r="E70" s="131" cm="1">
        <f t="array" ref="E70">IF(
  COUNTIFS('Individual Results'!$D$2:$D$411, $A70,
           'Individual Results'!$C$2:$C$411, $B70,
           'Individual Results'!$K$2:$K$411, "&gt;0")&gt;=3,
  SUM(LARGE(
    IF(
      ('Individual Results'!$D$2:$D$411=$A70) *
      ('Individual Results'!$C$2:$C$411=$B70) *
      ('Individual Results'!$K$2:$K$411&gt;0),
      VALUE('Individual Results'!$K$2:$K$411)
    ),
    {1,2,3}
  )),
  ""
)</f>
        <v>204</v>
      </c>
      <c r="F70" s="131" t="str" cm="1">
        <f t="array" ref="F70">IF(
  COUNTIFS('Individual Results'!$D$2:$D$411, $A70,
           'Individual Results'!$C$2:$C$411, $B70,
           'Individual Results'!$M$2:$M$411, "&gt;0")&gt;=3,
  SUM(LARGE(
    IF(
      ('Individual Results'!$D$2:$D$411=$A70) *
      ('Individual Results'!$C$2:$C$411=$B70) *
      ('Individual Results'!$M$2:$M$411&gt;0),
      VALUE('Individual Results'!$M$2:$M$411)
    ),
    {1,2,3}
  )),
  ""
)</f>
        <v/>
      </c>
      <c r="G70" s="131" t="str" cm="1">
        <f t="array" ref="G70">IF(
  COUNTIFS('Individual Results'!$D$2:$D$411, $A70,
           'Individual Results'!$C$2:$C$411, $B70,
           'Individual Results'!$O$2:$O$411, "&gt;0")&gt;=3,
  SUM(LARGE(
    IF(
      ('Individual Results'!$D$2:$D$411=$A70) *
      ('Individual Results'!$C$2:$C$411=$B70) *
      ('Individual Results'!$O$2:$O$411&gt;0),
      VALUE('Individual Results'!$O$2:$O$411)
    ),
    {1,2,3}
  )),
  ""
)</f>
        <v/>
      </c>
      <c r="H70" s="131" t="str" cm="1">
        <f t="array" ref="H70">IF(
  COUNTIFS('Individual Results'!$D$2:$D$411, $A70,
           'Individual Results'!$C$2:$C$411, $B70,
           'Individual Results'!$Q$2:$Q$411, "&gt;0")&gt;=3,
  SUM(LARGE(
    IF(
      ('Individual Results'!$D$2:$D$411=$A70) *
      ('Individual Results'!$C$2:$C$411=$B70) *
      ('Individual Results'!$Q$2:$Q$411&gt;0),
      VALUE('Individual Results'!$Q$2:$Q$411)
    ),
    {1,2,3}
  )),
  ""
)</f>
        <v/>
      </c>
      <c r="I70" s="131">
        <f t="shared" si="2"/>
        <v>584</v>
      </c>
    </row>
    <row r="71" spans="1:9" x14ac:dyDescent="0.4">
      <c r="A71" s="131" t="str">
        <f>TeamHelper!I62</f>
        <v>Juv Boys</v>
      </c>
      <c r="B71" s="131" t="str">
        <f>TeamHelper!H62</f>
        <v>Whistler</v>
      </c>
      <c r="C71" s="131" cm="1">
        <f t="array" ref="C71">IF(
  COUNTIFS('Individual Results'!$D$2:$D$411, $A71,
           'Individual Results'!$C$2:$C$411, $B71,
           'Individual Results'!$G$2:$G$411, "&gt;0")&gt;=3,
  SUM(LARGE(
    IF(
      ('Individual Results'!$D$2:$D$411=$A71) *
      ('Individual Results'!$C$2:$C$411=$B71) *
      ('Individual Results'!$G$2:$G$411&gt;0),
      VALUE('Individual Results'!$G$2:$G$411)
    ),
    {1,2,3}
  )),
  ""
)</f>
        <v>165</v>
      </c>
      <c r="D71" s="131" cm="1">
        <f t="array" ref="D71">IF(
  COUNTIFS('Individual Results'!$D$2:$D$411, $A71,
           'Individual Results'!$C$2:$C$411, $B71,
           'Individual Results'!$I$2:$I$411, "&gt;0")&gt;=3,
  SUM(LARGE(
    IF(
      ('Individual Results'!$D$2:$D$411=$A71) *
      ('Individual Results'!$C$2:$C$411=$B71) *
      ('Individual Results'!$I$2:$I$411&gt;0),
      VALUE('Individual Results'!$I$2:$I$411)
    ),
    {1,2,3}
  )),
  ""
)</f>
        <v>204</v>
      </c>
      <c r="E71" s="131" cm="1">
        <f t="array" ref="E71">IF(
  COUNTIFS('Individual Results'!$D$2:$D$411, $A71,
           'Individual Results'!$C$2:$C$411, $B71,
           'Individual Results'!$K$2:$K$411, "&gt;0")&gt;=3,
  SUM(LARGE(
    IF(
      ('Individual Results'!$D$2:$D$411=$A71) *
      ('Individual Results'!$C$2:$C$411=$B71) *
      ('Individual Results'!$K$2:$K$411&gt;0),
      VALUE('Individual Results'!$K$2:$K$411)
    ),
    {1,2,3}
  )),
  ""
)</f>
        <v>190</v>
      </c>
      <c r="F71" s="131" t="str" cm="1">
        <f t="array" ref="F71">IF(
  COUNTIFS('Individual Results'!$D$2:$D$411, $A71,
           'Individual Results'!$C$2:$C$411, $B71,
           'Individual Results'!$M$2:$M$411, "&gt;0")&gt;=3,
  SUM(LARGE(
    IF(
      ('Individual Results'!$D$2:$D$411=$A71) *
      ('Individual Results'!$C$2:$C$411=$B71) *
      ('Individual Results'!$M$2:$M$411&gt;0),
      VALUE('Individual Results'!$M$2:$M$411)
    ),
    {1,2,3}
  )),
  ""
)</f>
        <v/>
      </c>
      <c r="G71" s="131" t="str" cm="1">
        <f t="array" ref="G71">IF(
  COUNTIFS('Individual Results'!$D$2:$D$411, $A71,
           'Individual Results'!$C$2:$C$411, $B71,
           'Individual Results'!$O$2:$O$411, "&gt;0")&gt;=3,
  SUM(LARGE(
    IF(
      ('Individual Results'!$D$2:$D$411=$A71) *
      ('Individual Results'!$C$2:$C$411=$B71) *
      ('Individual Results'!$O$2:$O$411&gt;0),
      VALUE('Individual Results'!$O$2:$O$411)
    ),
    {1,2,3}
  )),
  ""
)</f>
        <v/>
      </c>
      <c r="H71" s="131" t="str" cm="1">
        <f t="array" ref="H71">IF(
  COUNTIFS('Individual Results'!$D$2:$D$411, $A71,
           'Individual Results'!$C$2:$C$411, $B71,
           'Individual Results'!$Q$2:$Q$411, "&gt;0")&gt;=3,
  SUM(LARGE(
    IF(
      ('Individual Results'!$D$2:$D$411=$A71) *
      ('Individual Results'!$C$2:$C$411=$B71) *
      ('Individual Results'!$Q$2:$Q$411&gt;0),
      VALUE('Individual Results'!$Q$2:$Q$411)
    ),
    {1,2,3}
  )),
  ""
)</f>
        <v/>
      </c>
      <c r="I71" s="131">
        <f t="shared" si="2"/>
        <v>559</v>
      </c>
    </row>
    <row r="72" spans="1:9" x14ac:dyDescent="0.4">
      <c r="A72" s="131" t="str">
        <f>TeamHelper!I60</f>
        <v>Juv Boys</v>
      </c>
      <c r="B72" s="131" t="str">
        <f>TeamHelper!H60</f>
        <v>Handsworth</v>
      </c>
      <c r="C72" s="131" cm="1">
        <f t="array" ref="C72">IF(
  COUNTIFS('Individual Results'!$D$2:$D$411, $A72,
           'Individual Results'!$C$2:$C$411, $B72,
           'Individual Results'!$G$2:$G$411, "&gt;0")&gt;=3,
  SUM(LARGE(
    IF(
      ('Individual Results'!$D$2:$D$411=$A72) *
      ('Individual Results'!$C$2:$C$411=$B72) *
      ('Individual Results'!$G$2:$G$411&gt;0),
      VALUE('Individual Results'!$G$2:$G$411)
    ),
    {1,2,3}
  )),
  ""
)</f>
        <v>162</v>
      </c>
      <c r="D72" s="131" cm="1">
        <f t="array" ref="D72">IF(
  COUNTIFS('Individual Results'!$D$2:$D$411, $A72,
           'Individual Results'!$C$2:$C$411, $B72,
           'Individual Results'!$I$2:$I$411, "&gt;0")&gt;=3,
  SUM(LARGE(
    IF(
      ('Individual Results'!$D$2:$D$411=$A72) *
      ('Individual Results'!$C$2:$C$411=$B72) *
      ('Individual Results'!$I$2:$I$411&gt;0),
      VALUE('Individual Results'!$I$2:$I$411)
    ),
    {1,2,3}
  )),
  ""
)</f>
        <v>173</v>
      </c>
      <c r="E72" s="131" cm="1">
        <f t="array" ref="E72">IF(
  COUNTIFS('Individual Results'!$D$2:$D$411, $A72,
           'Individual Results'!$C$2:$C$411, $B72,
           'Individual Results'!$K$2:$K$411, "&gt;0")&gt;=3,
  SUM(LARGE(
    IF(
      ('Individual Results'!$D$2:$D$411=$A72) *
      ('Individual Results'!$C$2:$C$411=$B72) *
      ('Individual Results'!$K$2:$K$411&gt;0),
      VALUE('Individual Results'!$K$2:$K$411)
    ),
    {1,2,3}
  )),
  ""
)</f>
        <v>220</v>
      </c>
      <c r="F72" s="131" t="str" cm="1">
        <f t="array" ref="F72">IF(
  COUNTIFS('Individual Results'!$D$2:$D$411, $A72,
           'Individual Results'!$C$2:$C$411, $B72,
           'Individual Results'!$M$2:$M$411, "&gt;0")&gt;=3,
  SUM(LARGE(
    IF(
      ('Individual Results'!$D$2:$D$411=$A72) *
      ('Individual Results'!$C$2:$C$411=$B72) *
      ('Individual Results'!$M$2:$M$411&gt;0),
      VALUE('Individual Results'!$M$2:$M$411)
    ),
    {1,2,3}
  )),
  ""
)</f>
        <v/>
      </c>
      <c r="G72" s="131" t="str" cm="1">
        <f t="array" ref="G72">IF(
  COUNTIFS('Individual Results'!$D$2:$D$411, $A72,
           'Individual Results'!$C$2:$C$411, $B72,
           'Individual Results'!$O$2:$O$411, "&gt;0")&gt;=3,
  SUM(LARGE(
    IF(
      ('Individual Results'!$D$2:$D$411=$A72) *
      ('Individual Results'!$C$2:$C$411=$B72) *
      ('Individual Results'!$O$2:$O$411&gt;0),
      VALUE('Individual Results'!$O$2:$O$411)
    ),
    {1,2,3}
  )),
  ""
)</f>
        <v/>
      </c>
      <c r="H72" s="131" t="str" cm="1">
        <f t="array" ref="H72">IF(
  COUNTIFS('Individual Results'!$D$2:$D$411, $A72,
           'Individual Results'!$C$2:$C$411, $B72,
           'Individual Results'!$Q$2:$Q$411, "&gt;0")&gt;=3,
  SUM(LARGE(
    IF(
      ('Individual Results'!$D$2:$D$411=$A72) *
      ('Individual Results'!$C$2:$C$411=$B72) *
      ('Individual Results'!$Q$2:$Q$411&gt;0),
      VALUE('Individual Results'!$Q$2:$Q$411)
    ),
    {1,2,3}
  )),
  ""
)</f>
        <v/>
      </c>
      <c r="I72" s="131">
        <f t="shared" si="2"/>
        <v>555</v>
      </c>
    </row>
    <row r="73" spans="1:9" x14ac:dyDescent="0.4">
      <c r="A73" s="131" t="str">
        <f>TeamHelper!I64</f>
        <v>Juv Boys</v>
      </c>
      <c r="B73" s="131" t="str">
        <f>TeamHelper!H64</f>
        <v>Sutherland</v>
      </c>
      <c r="C73" s="131" t="str" cm="1">
        <f t="array" ref="C73">IF(
  COUNTIFS('Individual Results'!$D$2:$D$411, $A73,
           'Individual Results'!$C$2:$C$411, $B73,
           'Individual Results'!$G$2:$G$411, "&gt;0")&gt;=3,
  SUM(LARGE(
    IF(
      ('Individual Results'!$D$2:$D$411=$A73) *
      ('Individual Results'!$C$2:$C$411=$B73) *
      ('Individual Results'!$G$2:$G$411&gt;0),
      VALUE('Individual Results'!$G$2:$G$411)
    ),
    {1,2,3}
  )),
  ""
)</f>
        <v/>
      </c>
      <c r="D73" s="131" t="str" cm="1">
        <f t="array" ref="D73">IF(
  COUNTIFS('Individual Results'!$D$2:$D$411, $A73,
           'Individual Results'!$C$2:$C$411, $B73,
           'Individual Results'!$I$2:$I$411, "&gt;0")&gt;=3,
  SUM(LARGE(
    IF(
      ('Individual Results'!$D$2:$D$411=$A73) *
      ('Individual Results'!$C$2:$C$411=$B73) *
      ('Individual Results'!$I$2:$I$411&gt;0),
      VALUE('Individual Results'!$I$2:$I$411)
    ),
    {1,2,3}
  )),
  ""
)</f>
        <v/>
      </c>
      <c r="E73" s="131" t="str" cm="1">
        <f t="array" ref="E73">IF(
  COUNTIFS('Individual Results'!$D$2:$D$411, $A73,
           'Individual Results'!$C$2:$C$411, $B73,
           'Individual Results'!$K$2:$K$411, "&gt;0")&gt;=3,
  SUM(LARGE(
    IF(
      ('Individual Results'!$D$2:$D$411=$A73) *
      ('Individual Results'!$C$2:$C$411=$B73) *
      ('Individual Results'!$K$2:$K$411&gt;0),
      VALUE('Individual Results'!$K$2:$K$411)
    ),
    {1,2,3}
  )),
  ""
)</f>
        <v/>
      </c>
      <c r="F73" s="131" t="str" cm="1">
        <f t="array" ref="F73">IF(
  COUNTIFS('Individual Results'!$D$2:$D$411, $A73,
           'Individual Results'!$C$2:$C$411, $B73,
           'Individual Results'!$M$2:$M$411, "&gt;0")&gt;=3,
  SUM(LARGE(
    IF(
      ('Individual Results'!$D$2:$D$411=$A73) *
      ('Individual Results'!$C$2:$C$411=$B73) *
      ('Individual Results'!$M$2:$M$411&gt;0),
      VALUE('Individual Results'!$M$2:$M$411)
    ),
    {1,2,3}
  )),
  ""
)</f>
        <v/>
      </c>
      <c r="G73" s="131" t="str" cm="1">
        <f t="array" ref="G73">IF(
  COUNTIFS('Individual Results'!$D$2:$D$411, $A73,
           'Individual Results'!$C$2:$C$411, $B73,
           'Individual Results'!$O$2:$O$411, "&gt;0")&gt;=3,
  SUM(LARGE(
    IF(
      ('Individual Results'!$D$2:$D$411=$A73) *
      ('Individual Results'!$C$2:$C$411=$B73) *
      ('Individual Results'!$O$2:$O$411&gt;0),
      VALUE('Individual Results'!$O$2:$O$411)
    ),
    {1,2,3}
  )),
  ""
)</f>
        <v/>
      </c>
      <c r="H73" s="131" t="str" cm="1">
        <f t="array" ref="H73">IF(
  COUNTIFS('Individual Results'!$D$2:$D$411, $A73,
           'Individual Results'!$C$2:$C$411, $B73,
           'Individual Results'!$Q$2:$Q$411, "&gt;0")&gt;=3,
  SUM(LARGE(
    IF(
      ('Individual Results'!$D$2:$D$411=$A73) *
      ('Individual Results'!$C$2:$C$411=$B73) *
      ('Individual Results'!$Q$2:$Q$411&gt;0),
      VALUE('Individual Results'!$Q$2:$Q$411)
    ),
    {1,2,3}
  )),
  ""
)</f>
        <v/>
      </c>
      <c r="I73" s="131">
        <f t="shared" si="2"/>
        <v>0</v>
      </c>
    </row>
    <row r="74" spans="1:9" x14ac:dyDescent="0.4">
      <c r="A74" s="131" t="str">
        <f>TeamHelper!I63</f>
        <v>Juv Boys</v>
      </c>
      <c r="B74" s="131" t="str">
        <f>TeamHelper!H63</f>
        <v>Pemberton</v>
      </c>
      <c r="C74" s="131" cm="1">
        <f t="array" ref="C74">IF(
  COUNTIFS('Individual Results'!$D$2:$D$411, $A74,
           'Individual Results'!$C$2:$C$411, $B74,
           'Individual Results'!$G$2:$G$411, "&gt;0")&gt;=3,
  SUM(LARGE(
    IF(
      ('Individual Results'!$D$2:$D$411=$A74) *
      ('Individual Results'!$C$2:$C$411=$B74) *
      ('Individual Results'!$G$2:$G$411&gt;0),
      VALUE('Individual Results'!$G$2:$G$411)
    ),
    {1,2,3}
  )),
  ""
)</f>
        <v>122</v>
      </c>
      <c r="D74" s="131" cm="1">
        <f t="array" ref="D74">IF(
  COUNTIFS('Individual Results'!$D$2:$D$411, $A74,
           'Individual Results'!$C$2:$C$411, $B74,
           'Individual Results'!$I$2:$I$411, "&gt;0")&gt;=3,
  SUM(LARGE(
    IF(
      ('Individual Results'!$D$2:$D$411=$A74) *
      ('Individual Results'!$C$2:$C$411=$B74) *
      ('Individual Results'!$I$2:$I$411&gt;0),
      VALUE('Individual Results'!$I$2:$I$411)
    ),
    {1,2,3}
  )),
  ""
)</f>
        <v>149</v>
      </c>
      <c r="E74" s="131" cm="1">
        <f t="array" ref="E74">IF(
  COUNTIFS('Individual Results'!$D$2:$D$411, $A74,
           'Individual Results'!$C$2:$C$411, $B74,
           'Individual Results'!$K$2:$K$411, "&gt;0")&gt;=3,
  SUM(LARGE(
    IF(
      ('Individual Results'!$D$2:$D$411=$A74) *
      ('Individual Results'!$C$2:$C$411=$B74) *
      ('Individual Results'!$K$2:$K$411&gt;0),
      VALUE('Individual Results'!$K$2:$K$411)
    ),
    {1,2,3}
  )),
  ""
)</f>
        <v>126</v>
      </c>
      <c r="F74" s="131" t="str" cm="1">
        <f t="array" ref="F74">IF(
  COUNTIFS('Individual Results'!$D$2:$D$411, $A74,
           'Individual Results'!$C$2:$C$411, $B74,
           'Individual Results'!$M$2:$M$411, "&gt;0")&gt;=3,
  SUM(LARGE(
    IF(
      ('Individual Results'!$D$2:$D$411=$A74) *
      ('Individual Results'!$C$2:$C$411=$B74) *
      ('Individual Results'!$M$2:$M$411&gt;0),
      VALUE('Individual Results'!$M$2:$M$411)
    ),
    {1,2,3}
  )),
  ""
)</f>
        <v/>
      </c>
      <c r="G74" s="131" t="str" cm="1">
        <f t="array" ref="G74">IF(
  COUNTIFS('Individual Results'!$D$2:$D$411, $A74,
           'Individual Results'!$C$2:$C$411, $B74,
           'Individual Results'!$O$2:$O$411, "&gt;0")&gt;=3,
  SUM(LARGE(
    IF(
      ('Individual Results'!$D$2:$D$411=$A74) *
      ('Individual Results'!$C$2:$C$411=$B74) *
      ('Individual Results'!$O$2:$O$411&gt;0),
      VALUE('Individual Results'!$O$2:$O$411)
    ),
    {1,2,3}
  )),
  ""
)</f>
        <v/>
      </c>
      <c r="H74" s="131" t="str" cm="1">
        <f t="array" ref="H74">IF(
  COUNTIFS('Individual Results'!$D$2:$D$411, $A74,
           'Individual Results'!$C$2:$C$411, $B74,
           'Individual Results'!$Q$2:$Q$411, "&gt;0")&gt;=3,
  SUM(LARGE(
    IF(
      ('Individual Results'!$D$2:$D$411=$A74) *
      ('Individual Results'!$C$2:$C$411=$B74) *
      ('Individual Results'!$Q$2:$Q$411&gt;0),
      VALUE('Individual Results'!$Q$2:$Q$411)
    ),
    {1,2,3}
  )),
  ""
)</f>
        <v/>
      </c>
      <c r="I74" s="131">
        <f t="shared" si="2"/>
        <v>397</v>
      </c>
    </row>
    <row r="75" spans="1:9" x14ac:dyDescent="0.4">
      <c r="A75" s="131" t="str">
        <f>TeamHelper!I61</f>
        <v>Juv Boys</v>
      </c>
      <c r="B75" s="131" t="str">
        <f>TeamHelper!H61</f>
        <v xml:space="preserve">Don Ross </v>
      </c>
      <c r="C75" s="131" cm="1">
        <f t="array" ref="C75">IF(
  COUNTIFS('Individual Results'!$D$2:$D$411, $A75,
           'Individual Results'!$C$2:$C$411, $B75,
           'Individual Results'!$G$2:$G$411, "&gt;0")&gt;=3,
  SUM(LARGE(
    IF(
      ('Individual Results'!$D$2:$D$411=$A75) *
      ('Individual Results'!$C$2:$C$411=$B75) *
      ('Individual Results'!$G$2:$G$411&gt;0),
      VALUE('Individual Results'!$G$2:$G$411)
    ),
    {1,2,3}
  )),
  ""
)</f>
        <v>240</v>
      </c>
      <c r="D75" s="131" t="str" cm="1">
        <f t="array" ref="D75">IF(
  COUNTIFS('Individual Results'!$D$2:$D$411, $A75,
           'Individual Results'!$C$2:$C$411, $B75,
           'Individual Results'!$I$2:$I$411, "&gt;0")&gt;=3,
  SUM(LARGE(
    IF(
      ('Individual Results'!$D$2:$D$411=$A75) *
      ('Individual Results'!$C$2:$C$411=$B75) *
      ('Individual Results'!$I$2:$I$411&gt;0),
      VALUE('Individual Results'!$I$2:$I$411)
    ),
    {1,2,3}
  )),
  ""
)</f>
        <v/>
      </c>
      <c r="E75" s="131" t="str" cm="1">
        <f t="array" ref="E75">IF(
  COUNTIFS('Individual Results'!$D$2:$D$411, $A75,
           'Individual Results'!$C$2:$C$411, $B75,
           'Individual Results'!$K$2:$K$411, "&gt;0")&gt;=3,
  SUM(LARGE(
    IF(
      ('Individual Results'!$D$2:$D$411=$A75) *
      ('Individual Results'!$C$2:$C$411=$B75) *
      ('Individual Results'!$K$2:$K$411&gt;0),
      VALUE('Individual Results'!$K$2:$K$411)
    ),
    {1,2,3}
  )),
  ""
)</f>
        <v/>
      </c>
      <c r="F75" s="131" t="str" cm="1">
        <f t="array" ref="F75">IF(
  COUNTIFS('Individual Results'!$D$2:$D$411, $A75,
           'Individual Results'!$C$2:$C$411, $B75,
           'Individual Results'!$M$2:$M$411, "&gt;0")&gt;=3,
  SUM(LARGE(
    IF(
      ('Individual Results'!$D$2:$D$411=$A75) *
      ('Individual Results'!$C$2:$C$411=$B75) *
      ('Individual Results'!$M$2:$M$411&gt;0),
      VALUE('Individual Results'!$M$2:$M$411)
    ),
    {1,2,3}
  )),
  ""
)</f>
        <v/>
      </c>
      <c r="G75" s="131" t="str" cm="1">
        <f t="array" ref="G75">IF(
  COUNTIFS('Individual Results'!$D$2:$D$411, $A75,
           'Individual Results'!$C$2:$C$411, $B75,
           'Individual Results'!$O$2:$O$411, "&gt;0")&gt;=3,
  SUM(LARGE(
    IF(
      ('Individual Results'!$D$2:$D$411=$A75) *
      ('Individual Results'!$C$2:$C$411=$B75) *
      ('Individual Results'!$O$2:$O$411&gt;0),
      VALUE('Individual Results'!$O$2:$O$411)
    ),
    {1,2,3}
  )),
  ""
)</f>
        <v/>
      </c>
      <c r="H75" s="131" t="str" cm="1">
        <f t="array" ref="H75">IF(
  COUNTIFS('Individual Results'!$D$2:$D$411, $A75,
           'Individual Results'!$C$2:$C$411, $B75,
           'Individual Results'!$Q$2:$Q$411, "&gt;0")&gt;=3,
  SUM(LARGE(
    IF(
      ('Individual Results'!$D$2:$D$411=$A75) *
      ('Individual Results'!$C$2:$C$411=$B75) *
      ('Individual Results'!$Q$2:$Q$411&gt;0),
      VALUE('Individual Results'!$Q$2:$Q$411)
    ),
    {1,2,3}
  )),
  ""
)</f>
        <v/>
      </c>
      <c r="I75" s="131">
        <f t="shared" si="2"/>
        <v>240</v>
      </c>
    </row>
    <row r="76" spans="1:9" x14ac:dyDescent="0.4">
      <c r="A76" s="131" t="str">
        <f>TeamHelper!I66</f>
        <v>Juv Boys</v>
      </c>
      <c r="B76" s="131" t="str">
        <f>TeamHelper!H66</f>
        <v>Seycove</v>
      </c>
      <c r="C76" s="131" cm="1">
        <f t="array" ref="C76">IF(
  COUNTIFS('Individual Results'!$D$2:$D$411, $A76,
           'Individual Results'!$C$2:$C$411, $B76,
           'Individual Results'!$G$2:$G$411, "&gt;0")&gt;=3,
  SUM(LARGE(
    IF(
      ('Individual Results'!$D$2:$D$411=$A76) *
      ('Individual Results'!$C$2:$C$411=$B76) *
      ('Individual Results'!$G$2:$G$411&gt;0),
      VALUE('Individual Results'!$G$2:$G$411)
    ),
    {1,2,3}
  )),
  ""
)</f>
        <v>140</v>
      </c>
      <c r="D76" s="131" cm="1">
        <f t="array" ref="D76">IF(
  COUNTIFS('Individual Results'!$D$2:$D$411, $A76,
           'Individual Results'!$C$2:$C$411, $B76,
           'Individual Results'!$I$2:$I$411, "&gt;0")&gt;=3,
  SUM(LARGE(
    IF(
      ('Individual Results'!$D$2:$D$411=$A76) *
      ('Individual Results'!$C$2:$C$411=$B76) *
      ('Individual Results'!$I$2:$I$411&gt;0),
      VALUE('Individual Results'!$I$2:$I$411)
    ),
    {1,2,3}
  )),
  ""
)</f>
        <v>132</v>
      </c>
      <c r="E76" s="131" cm="1">
        <f t="array" ref="E76">IF(
  COUNTIFS('Individual Results'!$D$2:$D$411, $A76,
           'Individual Results'!$C$2:$C$411, $B76,
           'Individual Results'!$K$2:$K$411, "&gt;0")&gt;=3,
  SUM(LARGE(
    IF(
      ('Individual Results'!$D$2:$D$411=$A76) *
      ('Individual Results'!$C$2:$C$411=$B76) *
      ('Individual Results'!$K$2:$K$411&gt;0),
      VALUE('Individual Results'!$K$2:$K$411)
    ),
    {1,2,3}
  )),
  ""
)</f>
        <v>122</v>
      </c>
      <c r="F76" s="131" t="str" cm="1">
        <f t="array" ref="F76">IF(
  COUNTIFS('Individual Results'!$D$2:$D$411, $A76,
           'Individual Results'!$C$2:$C$411, $B76,
           'Individual Results'!$M$2:$M$411, "&gt;0")&gt;=3,
  SUM(LARGE(
    IF(
      ('Individual Results'!$D$2:$D$411=$A76) *
      ('Individual Results'!$C$2:$C$411=$B76) *
      ('Individual Results'!$M$2:$M$411&gt;0),
      VALUE('Individual Results'!$M$2:$M$411)
    ),
    {1,2,3}
  )),
  ""
)</f>
        <v/>
      </c>
      <c r="G76" s="131" t="str" cm="1">
        <f t="array" ref="G76">IF(
  COUNTIFS('Individual Results'!$D$2:$D$411, $A76,
           'Individual Results'!$C$2:$C$411, $B76,
           'Individual Results'!$O$2:$O$411, "&gt;0")&gt;=3,
  SUM(LARGE(
    IF(
      ('Individual Results'!$D$2:$D$411=$A76) *
      ('Individual Results'!$C$2:$C$411=$B76) *
      ('Individual Results'!$O$2:$O$411&gt;0),
      VALUE('Individual Results'!$O$2:$O$411)
    ),
    {1,2,3}
  )),
  ""
)</f>
        <v/>
      </c>
      <c r="H76" s="131" t="str" cm="1">
        <f t="array" ref="H76">IF(
  COUNTIFS('Individual Results'!$D$2:$D$411, $A76,
           'Individual Results'!$C$2:$C$411, $B76,
           'Individual Results'!$Q$2:$Q$411, "&gt;0")&gt;=3,
  SUM(LARGE(
    IF(
      ('Individual Results'!$D$2:$D$411=$A76) *
      ('Individual Results'!$C$2:$C$411=$B76) *
      ('Individual Results'!$Q$2:$Q$411&gt;0),
      VALUE('Individual Results'!$Q$2:$Q$411)
    ),
    {1,2,3}
  )),
  ""
)</f>
        <v/>
      </c>
      <c r="I76" s="131">
        <f t="shared" si="2"/>
        <v>394</v>
      </c>
    </row>
    <row r="77" spans="1:9" x14ac:dyDescent="0.4">
      <c r="A77" s="131" t="str">
        <f>TeamHelper!I67</f>
        <v>Juv Boys</v>
      </c>
      <c r="B77" s="131" t="str">
        <f>TeamHelper!H67</f>
        <v>St. Georges</v>
      </c>
      <c r="C77" s="131" t="str" cm="1">
        <f t="array" ref="C77">IF(
  COUNTIFS('Individual Results'!$D$2:$D$411, $A77,
           'Individual Results'!$C$2:$C$411, $B77,
           'Individual Results'!$G$2:$G$411, "&gt;0")&gt;=3,
  SUM(LARGE(
    IF(
      ('Individual Results'!$D$2:$D$411=$A77) *
      ('Individual Results'!$C$2:$C$411=$B77) *
      ('Individual Results'!$G$2:$G$411&gt;0),
      VALUE('Individual Results'!$G$2:$G$411)
    ),
    {1,2,3}
  )),
  ""
)</f>
        <v/>
      </c>
      <c r="D77" s="131" t="str" cm="1">
        <f t="array" ref="D77">IF(
  COUNTIFS('Individual Results'!$D$2:$D$411, $A77,
           'Individual Results'!$C$2:$C$411, $B77,
           'Individual Results'!$I$2:$I$411, "&gt;0")&gt;=3,
  SUM(LARGE(
    IF(
      ('Individual Results'!$D$2:$D$411=$A77) *
      ('Individual Results'!$C$2:$C$411=$B77) *
      ('Individual Results'!$I$2:$I$411&gt;0),
      VALUE('Individual Results'!$I$2:$I$411)
    ),
    {1,2,3}
  )),
  ""
)</f>
        <v/>
      </c>
      <c r="E77" s="131" t="str" cm="1">
        <f t="array" ref="E77">IF(
  COUNTIFS('Individual Results'!$D$2:$D$411, $A77,
           'Individual Results'!$C$2:$C$411, $B77,
           'Individual Results'!$K$2:$K$411, "&gt;0")&gt;=3,
  SUM(LARGE(
    IF(
      ('Individual Results'!$D$2:$D$411=$A77) *
      ('Individual Results'!$C$2:$C$411=$B77) *
      ('Individual Results'!$K$2:$K$411&gt;0),
      VALUE('Individual Results'!$K$2:$K$411)
    ),
    {1,2,3}
  )),
  ""
)</f>
        <v/>
      </c>
      <c r="F77" s="131" t="str" cm="1">
        <f t="array" ref="F77">IF(
  COUNTIFS('Individual Results'!$D$2:$D$411, $A77,
           'Individual Results'!$C$2:$C$411, $B77,
           'Individual Results'!$M$2:$M$411, "&gt;0")&gt;=3,
  SUM(LARGE(
    IF(
      ('Individual Results'!$D$2:$D$411=$A77) *
      ('Individual Results'!$C$2:$C$411=$B77) *
      ('Individual Results'!$M$2:$M$411&gt;0),
      VALUE('Individual Results'!$M$2:$M$411)
    ),
    {1,2,3}
  )),
  ""
)</f>
        <v/>
      </c>
      <c r="G77" s="131" t="str" cm="1">
        <f t="array" ref="G77">IF(
  COUNTIFS('Individual Results'!$D$2:$D$411, $A77,
           'Individual Results'!$C$2:$C$411, $B77,
           'Individual Results'!$O$2:$O$411, "&gt;0")&gt;=3,
  SUM(LARGE(
    IF(
      ('Individual Results'!$D$2:$D$411=$A77) *
      ('Individual Results'!$C$2:$C$411=$B77) *
      ('Individual Results'!$O$2:$O$411&gt;0),
      VALUE('Individual Results'!$O$2:$O$411)
    ),
    {1,2,3}
  )),
  ""
)</f>
        <v/>
      </c>
      <c r="H77" s="131" t="str" cm="1">
        <f t="array" ref="H77">IF(
  COUNTIFS('Individual Results'!$D$2:$D$411, $A77,
           'Individual Results'!$C$2:$C$411, $B77,
           'Individual Results'!$Q$2:$Q$411, "&gt;0")&gt;=3,
  SUM(LARGE(
    IF(
      ('Individual Results'!$D$2:$D$411=$A77) *
      ('Individual Results'!$C$2:$C$411=$B77) *
      ('Individual Results'!$Q$2:$Q$411&gt;0),
      VALUE('Individual Results'!$Q$2:$Q$411)
    ),
    {1,2,3}
  )),
  ""
)</f>
        <v/>
      </c>
      <c r="I77" s="131">
        <f t="shared" si="2"/>
        <v>0</v>
      </c>
    </row>
    <row r="78" spans="1:9" x14ac:dyDescent="0.4">
      <c r="A78" s="131" t="str">
        <f>TeamHelper!I71</f>
        <v>Juv Boys</v>
      </c>
      <c r="B78" s="131" t="str">
        <f>TeamHelper!H71</f>
        <v>Rockridge</v>
      </c>
      <c r="C78" s="131" t="str" cm="1">
        <f t="array" ref="C78">IF(
  COUNTIFS('Individual Results'!$D$2:$D$411, $A78,
           'Individual Results'!$C$2:$C$411, $B78,
           'Individual Results'!$G$2:$G$411, "&gt;0")&gt;=3,
  SUM(LARGE(
    IF(
      ('Individual Results'!$D$2:$D$411=$A78) *
      ('Individual Results'!$C$2:$C$411=$B78) *
      ('Individual Results'!$G$2:$G$411&gt;0),
      VALUE('Individual Results'!$G$2:$G$411)
    ),
    {1,2,3}
  )),
  ""
)</f>
        <v/>
      </c>
      <c r="D78" s="131" t="str" cm="1">
        <f t="array" ref="D78">IF(
  COUNTIFS('Individual Results'!$D$2:$D$411, $A78,
           'Individual Results'!$C$2:$C$411, $B78,
           'Individual Results'!$I$2:$I$411, "&gt;0")&gt;=3,
  SUM(LARGE(
    IF(
      ('Individual Results'!$D$2:$D$411=$A78) *
      ('Individual Results'!$C$2:$C$411=$B78) *
      ('Individual Results'!$I$2:$I$411&gt;0),
      VALUE('Individual Results'!$I$2:$I$411)
    ),
    {1,2,3}
  )),
  ""
)</f>
        <v/>
      </c>
      <c r="E78" s="131" t="str" cm="1">
        <f t="array" ref="E78">IF(
  COUNTIFS('Individual Results'!$D$2:$D$411, $A78,
           'Individual Results'!$C$2:$C$411, $B78,
           'Individual Results'!$K$2:$K$411, "&gt;0")&gt;=3,
  SUM(LARGE(
    IF(
      ('Individual Results'!$D$2:$D$411=$A78) *
      ('Individual Results'!$C$2:$C$411=$B78) *
      ('Individual Results'!$K$2:$K$411&gt;0),
      VALUE('Individual Results'!$K$2:$K$411)
    ),
    {1,2,3}
  )),
  ""
)</f>
        <v/>
      </c>
      <c r="F78" s="131" t="str" cm="1">
        <f t="array" ref="F78">IF(
  COUNTIFS('Individual Results'!$D$2:$D$411, $A78,
           'Individual Results'!$C$2:$C$411, $B78,
           'Individual Results'!$M$2:$M$411, "&gt;0")&gt;=3,
  SUM(LARGE(
    IF(
      ('Individual Results'!$D$2:$D$411=$A78) *
      ('Individual Results'!$C$2:$C$411=$B78) *
      ('Individual Results'!$M$2:$M$411&gt;0),
      VALUE('Individual Results'!$M$2:$M$411)
    ),
    {1,2,3}
  )),
  ""
)</f>
        <v/>
      </c>
      <c r="G78" s="131" t="str" cm="1">
        <f t="array" ref="G78">IF(
  COUNTIFS('Individual Results'!$D$2:$D$411, $A78,
           'Individual Results'!$C$2:$C$411, $B78,
           'Individual Results'!$O$2:$O$411, "&gt;0")&gt;=3,
  SUM(LARGE(
    IF(
      ('Individual Results'!$D$2:$D$411=$A78) *
      ('Individual Results'!$C$2:$C$411=$B78) *
      ('Individual Results'!$O$2:$O$411&gt;0),
      VALUE('Individual Results'!$O$2:$O$411)
    ),
    {1,2,3}
  )),
  ""
)</f>
        <v/>
      </c>
      <c r="H78" s="131" t="str" cm="1">
        <f t="array" ref="H78">IF(
  COUNTIFS('Individual Results'!$D$2:$D$411, $A78,
           'Individual Results'!$C$2:$C$411, $B78,
           'Individual Results'!$Q$2:$Q$411, "&gt;0")&gt;=3,
  SUM(LARGE(
    IF(
      ('Individual Results'!$D$2:$D$411=$A78) *
      ('Individual Results'!$C$2:$C$411=$B78) *
      ('Individual Results'!$Q$2:$Q$411&gt;0),
      VALUE('Individual Results'!$Q$2:$Q$411)
    ),
    {1,2,3}
  )),
  ""
)</f>
        <v/>
      </c>
      <c r="I78" s="131">
        <f t="shared" si="2"/>
        <v>0</v>
      </c>
    </row>
    <row r="79" spans="1:9" x14ac:dyDescent="0.4">
      <c r="A79" s="131" t="str">
        <f>TeamHelper!I73</f>
        <v>Juv Boys</v>
      </c>
      <c r="B79" s="131" t="str">
        <f>TeamHelper!H73</f>
        <v>Brockton</v>
      </c>
      <c r="C79" s="131" cm="1">
        <f t="array" ref="C79">IF(
  COUNTIFS('Individual Results'!$D$2:$D$411, $A79,
           'Individual Results'!$C$2:$C$411, $B79,
           'Individual Results'!$G$2:$G$411, "&gt;0")&gt;=3,
  SUM(LARGE(
    IF(
      ('Individual Results'!$D$2:$D$411=$A79) *
      ('Individual Results'!$C$2:$C$411=$B79) *
      ('Individual Results'!$G$2:$G$411&gt;0),
      VALUE('Individual Results'!$G$2:$G$411)
    ),
    {1,2,3}
  )),
  ""
)</f>
        <v>77</v>
      </c>
      <c r="D79" s="131" t="str" cm="1">
        <f t="array" ref="D79">IF(
  COUNTIFS('Individual Results'!$D$2:$D$411, $A79,
           'Individual Results'!$C$2:$C$411, $B79,
           'Individual Results'!$I$2:$I$411, "&gt;0")&gt;=3,
  SUM(LARGE(
    IF(
      ('Individual Results'!$D$2:$D$411=$A79) *
      ('Individual Results'!$C$2:$C$411=$B79) *
      ('Individual Results'!$I$2:$I$411&gt;0),
      VALUE('Individual Results'!$I$2:$I$411)
    ),
    {1,2,3}
  )),
  ""
)</f>
        <v/>
      </c>
      <c r="E79" s="131" cm="1">
        <f t="array" ref="E79">IF(
  COUNTIFS('Individual Results'!$D$2:$D$411, $A79,
           'Individual Results'!$C$2:$C$411, $B79,
           'Individual Results'!$K$2:$K$411, "&gt;0")&gt;=3,
  SUM(LARGE(
    IF(
      ('Individual Results'!$D$2:$D$411=$A79) *
      ('Individual Results'!$C$2:$C$411=$B79) *
      ('Individual Results'!$K$2:$K$411&gt;0),
      VALUE('Individual Results'!$K$2:$K$411)
    ),
    {1,2,3}
  )),
  ""
)</f>
        <v>54</v>
      </c>
      <c r="F79" s="131" t="str" cm="1">
        <f t="array" ref="F79">IF(
  COUNTIFS('Individual Results'!$D$2:$D$411, $A79,
           'Individual Results'!$C$2:$C$411, $B79,
           'Individual Results'!$M$2:$M$411, "&gt;0")&gt;=3,
  SUM(LARGE(
    IF(
      ('Individual Results'!$D$2:$D$411=$A79) *
      ('Individual Results'!$C$2:$C$411=$B79) *
      ('Individual Results'!$M$2:$M$411&gt;0),
      VALUE('Individual Results'!$M$2:$M$411)
    ),
    {1,2,3}
  )),
  ""
)</f>
        <v/>
      </c>
      <c r="G79" s="131" t="str" cm="1">
        <f t="array" ref="G79">IF(
  COUNTIFS('Individual Results'!$D$2:$D$411, $A79,
           'Individual Results'!$C$2:$C$411, $B79,
           'Individual Results'!$O$2:$O$411, "&gt;0")&gt;=3,
  SUM(LARGE(
    IF(
      ('Individual Results'!$D$2:$D$411=$A79) *
      ('Individual Results'!$C$2:$C$411=$B79) *
      ('Individual Results'!$O$2:$O$411&gt;0),
      VALUE('Individual Results'!$O$2:$O$411)
    ),
    {1,2,3}
  )),
  ""
)</f>
        <v/>
      </c>
      <c r="H79" s="131" t="str" cm="1">
        <f t="array" ref="H79">IF(
  COUNTIFS('Individual Results'!$D$2:$D$411, $A79,
           'Individual Results'!$C$2:$C$411, $B79,
           'Individual Results'!$Q$2:$Q$411, "&gt;0")&gt;=3,
  SUM(LARGE(
    IF(
      ('Individual Results'!$D$2:$D$411=$A79) *
      ('Individual Results'!$C$2:$C$411=$B79) *
      ('Individual Results'!$Q$2:$Q$411&gt;0),
      VALUE('Individual Results'!$Q$2:$Q$411)
    ),
    {1,2,3}
  )),
  ""
)</f>
        <v/>
      </c>
      <c r="I79" s="131">
        <f t="shared" si="2"/>
        <v>131</v>
      </c>
    </row>
    <row r="80" spans="1:9" x14ac:dyDescent="0.4">
      <c r="A80" s="131" t="str">
        <f>TeamHelper!I74</f>
        <v>Juv Boys</v>
      </c>
      <c r="B80" s="131" t="str">
        <f>TeamHelper!H74</f>
        <v>Collingwood</v>
      </c>
      <c r="C80" s="131" t="str" cm="1">
        <f t="array" ref="C80">IF(
  COUNTIFS('Individual Results'!$D$2:$D$411, $A80,
           'Individual Results'!$C$2:$C$411, $B80,
           'Individual Results'!$G$2:$G$411, "&gt;0")&gt;=3,
  SUM(LARGE(
    IF(
      ('Individual Results'!$D$2:$D$411=$A80) *
      ('Individual Results'!$C$2:$C$411=$B80) *
      ('Individual Results'!$G$2:$G$411&gt;0),
      VALUE('Individual Results'!$G$2:$G$411)
    ),
    {1,2,3}
  )),
  ""
)</f>
        <v/>
      </c>
      <c r="D80" s="131" t="str" cm="1">
        <f t="array" ref="D80">IF(
  COUNTIFS('Individual Results'!$D$2:$D$411, $A80,
           'Individual Results'!$C$2:$C$411, $B80,
           'Individual Results'!$I$2:$I$411, "&gt;0")&gt;=3,
  SUM(LARGE(
    IF(
      ('Individual Results'!$D$2:$D$411=$A80) *
      ('Individual Results'!$C$2:$C$411=$B80) *
      ('Individual Results'!$I$2:$I$411&gt;0),
      VALUE('Individual Results'!$I$2:$I$411)
    ),
    {1,2,3}
  )),
  ""
)</f>
        <v/>
      </c>
      <c r="E80" s="131" t="str" cm="1">
        <f t="array" ref="E80">IF(
  COUNTIFS('Individual Results'!$D$2:$D$411, $A80,
           'Individual Results'!$C$2:$C$411, $B80,
           'Individual Results'!$K$2:$K$411, "&gt;0")&gt;=3,
  SUM(LARGE(
    IF(
      ('Individual Results'!$D$2:$D$411=$A80) *
      ('Individual Results'!$C$2:$C$411=$B80) *
      ('Individual Results'!$K$2:$K$411&gt;0),
      VALUE('Individual Results'!$K$2:$K$411)
    ),
    {1,2,3}
  )),
  ""
)</f>
        <v/>
      </c>
      <c r="F80" s="131" t="str" cm="1">
        <f t="array" ref="F80">IF(
  COUNTIFS('Individual Results'!$D$2:$D$411, $A80,
           'Individual Results'!$C$2:$C$411, $B80,
           'Individual Results'!$M$2:$M$411, "&gt;0")&gt;=3,
  SUM(LARGE(
    IF(
      ('Individual Results'!$D$2:$D$411=$A80) *
      ('Individual Results'!$C$2:$C$411=$B80) *
      ('Individual Results'!$M$2:$M$411&gt;0),
      VALUE('Individual Results'!$M$2:$M$411)
    ),
    {1,2,3}
  )),
  ""
)</f>
        <v/>
      </c>
      <c r="G80" s="131" t="str" cm="1">
        <f t="array" ref="G80">IF(
  COUNTIFS('Individual Results'!$D$2:$D$411, $A80,
           'Individual Results'!$C$2:$C$411, $B80,
           'Individual Results'!$O$2:$O$411, "&gt;0")&gt;=3,
  SUM(LARGE(
    IF(
      ('Individual Results'!$D$2:$D$411=$A80) *
      ('Individual Results'!$C$2:$C$411=$B80) *
      ('Individual Results'!$O$2:$O$411&gt;0),
      VALUE('Individual Results'!$O$2:$O$411)
    ),
    {1,2,3}
  )),
  ""
)</f>
        <v/>
      </c>
      <c r="H80" s="131" t="str" cm="1">
        <f t="array" ref="H80">IF(
  COUNTIFS('Individual Results'!$D$2:$D$411, $A80,
           'Individual Results'!$C$2:$C$411, $B80,
           'Individual Results'!$Q$2:$Q$411, "&gt;0")&gt;=3,
  SUM(LARGE(
    IF(
      ('Individual Results'!$D$2:$D$411=$A80) *
      ('Individual Results'!$C$2:$C$411=$B80) *
      ('Individual Results'!$Q$2:$Q$411&gt;0),
      VALUE('Individual Results'!$Q$2:$Q$411)
    ),
    {1,2,3}
  )),
  ""
)</f>
        <v/>
      </c>
      <c r="I80" s="131">
        <f t="shared" si="2"/>
        <v>0</v>
      </c>
    </row>
    <row r="81" spans="1:9" x14ac:dyDescent="0.4">
      <c r="A81" s="131" t="str">
        <f>TeamHelper!I75</f>
        <v>Juv Boys</v>
      </c>
      <c r="B81" s="131" t="str">
        <f>TeamHelper!H75</f>
        <v>Elphinstone</v>
      </c>
      <c r="C81" s="131" t="str" cm="1">
        <f t="array" ref="C81">IF(
  COUNTIFS('Individual Results'!$D$2:$D$411, $A81,
           'Individual Results'!$C$2:$C$411, $B81,
           'Individual Results'!$G$2:$G$411, "&gt;0")&gt;=3,
  SUM(LARGE(
    IF(
      ('Individual Results'!$D$2:$D$411=$A81) *
      ('Individual Results'!$C$2:$C$411=$B81) *
      ('Individual Results'!$G$2:$G$411&gt;0),
      VALUE('Individual Results'!$G$2:$G$411)
    ),
    {1,2,3}
  )),
  ""
)</f>
        <v/>
      </c>
      <c r="D81" s="131" t="str" cm="1">
        <f t="array" ref="D81">IF(
  COUNTIFS('Individual Results'!$D$2:$D$411, $A81,
           'Individual Results'!$C$2:$C$411, $B81,
           'Individual Results'!$I$2:$I$411, "&gt;0")&gt;=3,
  SUM(LARGE(
    IF(
      ('Individual Results'!$D$2:$D$411=$A81) *
      ('Individual Results'!$C$2:$C$411=$B81) *
      ('Individual Results'!$I$2:$I$411&gt;0),
      VALUE('Individual Results'!$I$2:$I$411)
    ),
    {1,2,3}
  )),
  ""
)</f>
        <v/>
      </c>
      <c r="E81" s="131" t="str" cm="1">
        <f t="array" ref="E81">IF(
  COUNTIFS('Individual Results'!$D$2:$D$411, $A81,
           'Individual Results'!$C$2:$C$411, $B81,
           'Individual Results'!$K$2:$K$411, "&gt;0")&gt;=3,
  SUM(LARGE(
    IF(
      ('Individual Results'!$D$2:$D$411=$A81) *
      ('Individual Results'!$C$2:$C$411=$B81) *
      ('Individual Results'!$K$2:$K$411&gt;0),
      VALUE('Individual Results'!$K$2:$K$411)
    ),
    {1,2,3}
  )),
  ""
)</f>
        <v/>
      </c>
      <c r="F81" s="131" t="str" cm="1">
        <f t="array" ref="F81">IF(
  COUNTIFS('Individual Results'!$D$2:$D$411, $A81,
           'Individual Results'!$C$2:$C$411, $B81,
           'Individual Results'!$M$2:$M$411, "&gt;0")&gt;=3,
  SUM(LARGE(
    IF(
      ('Individual Results'!$D$2:$D$411=$A81) *
      ('Individual Results'!$C$2:$C$411=$B81) *
      ('Individual Results'!$M$2:$M$411&gt;0),
      VALUE('Individual Results'!$M$2:$M$411)
    ),
    {1,2,3}
  )),
  ""
)</f>
        <v/>
      </c>
      <c r="G81" s="131" t="str" cm="1">
        <f t="array" ref="G81">IF(
  COUNTIFS('Individual Results'!$D$2:$D$411, $A81,
           'Individual Results'!$C$2:$C$411, $B81,
           'Individual Results'!$O$2:$O$411, "&gt;0")&gt;=3,
  SUM(LARGE(
    IF(
      ('Individual Results'!$D$2:$D$411=$A81) *
      ('Individual Results'!$C$2:$C$411=$B81) *
      ('Individual Results'!$O$2:$O$411&gt;0),
      VALUE('Individual Results'!$O$2:$O$411)
    ),
    {1,2,3}
  )),
  ""
)</f>
        <v/>
      </c>
      <c r="H81" s="131" t="str" cm="1">
        <f t="array" ref="H81">IF(
  COUNTIFS('Individual Results'!$D$2:$D$411, $A81,
           'Individual Results'!$C$2:$C$411, $B81,
           'Individual Results'!$Q$2:$Q$411, "&gt;0")&gt;=3,
  SUM(LARGE(
    IF(
      ('Individual Results'!$D$2:$D$411=$A81) *
      ('Individual Results'!$C$2:$C$411=$B81) *
      ('Individual Results'!$Q$2:$Q$411&gt;0),
      VALUE('Individual Results'!$Q$2:$Q$411)
    ),
    {1,2,3}
  )),
  ""
)</f>
        <v/>
      </c>
      <c r="I81" s="131">
        <f t="shared" si="2"/>
        <v>0</v>
      </c>
    </row>
    <row r="82" spans="1:9" x14ac:dyDescent="0.4">
      <c r="A82" s="132" t="str">
        <f>TeamHelper!I88</f>
        <v>Sr Boys</v>
      </c>
      <c r="B82" s="132" t="str">
        <f>TeamHelper!H88</f>
        <v>Mulgrave</v>
      </c>
      <c r="C82" s="132" t="str" cm="1">
        <f t="array" ref="C82">IF(
  COUNTIFS('Individual Results'!$D$2:$D$411, $A82,
           'Individual Results'!$C$2:$C$411, $B82,
           'Individual Results'!$G$2:$G$411, "&gt;0")&gt;=3,
  SUM(LARGE(
    IF(
      ('Individual Results'!$D$2:$D$411=$A82) *
      ('Individual Results'!$C$2:$C$411=$B82) *
      ('Individual Results'!$G$2:$G$411&gt;0),
      VALUE('Individual Results'!$G$2:$G$411)
    ),
    {1,2,3}
  )),
  ""
)</f>
        <v/>
      </c>
      <c r="D82" s="132" t="str" cm="1">
        <f t="array" ref="D82">IF(
  COUNTIFS('Individual Results'!$D$2:$D$411, $A82,
           'Individual Results'!$C$2:$C$411, $B82,
           'Individual Results'!$I$2:$I$411, "&gt;0")&gt;=3,
  SUM(LARGE(
    IF(
      ('Individual Results'!$D$2:$D$411=$A82) *
      ('Individual Results'!$C$2:$C$411=$B82) *
      ('Individual Results'!$I$2:$I$411&gt;0),
      VALUE('Individual Results'!$I$2:$I$411)
    ),
    {1,2,3}
  )),
  ""
)</f>
        <v/>
      </c>
      <c r="E82" s="132" t="str" cm="1">
        <f t="array" ref="E82">IF(
  COUNTIFS('Individual Results'!$D$2:$D$411, $A82,
           'Individual Results'!$C$2:$C$411, $B82,
           'Individual Results'!$K$2:$K$411, "&gt;0")&gt;=3,
  SUM(LARGE(
    IF(
      ('Individual Results'!$D$2:$D$411=$A82) *
      ('Individual Results'!$C$2:$C$411=$B82) *
      ('Individual Results'!$K$2:$K$411&gt;0),
      VALUE('Individual Results'!$K$2:$K$411)
    ),
    {1,2,3}
  )),
  ""
)</f>
        <v/>
      </c>
      <c r="F82" s="132" t="str" cm="1">
        <f t="array" ref="F82">IF(
  COUNTIFS('Individual Results'!$D$2:$D$411, $A82,
           'Individual Results'!$C$2:$C$411, $B82,
           'Individual Results'!$M$2:$M$411, "&gt;0")&gt;=3,
  SUM(LARGE(
    IF(
      ('Individual Results'!$D$2:$D$411=$A82) *
      ('Individual Results'!$C$2:$C$411=$B82) *
      ('Individual Results'!$M$2:$M$411&gt;0),
      VALUE('Individual Results'!$M$2:$M$411)
    ),
    {1,2,3}
  )),
  ""
)</f>
        <v/>
      </c>
      <c r="G82" s="132" t="str" cm="1">
        <f t="array" ref="G82">IF(
  COUNTIFS('Individual Results'!$D$2:$D$411, $A82,
           'Individual Results'!$C$2:$C$411, $B82,
           'Individual Results'!$O$2:$O$411, "&gt;0")&gt;=3,
  SUM(LARGE(
    IF(
      ('Individual Results'!$D$2:$D$411=$A82) *
      ('Individual Results'!$C$2:$C$411=$B82) *
      ('Individual Results'!$O$2:$O$411&gt;0),
      VALUE('Individual Results'!$O$2:$O$411)
    ),
    {1,2,3}
  )),
  ""
)</f>
        <v/>
      </c>
      <c r="H82" s="132" t="str" cm="1">
        <f t="array" ref="H82">IF(
  COUNTIFS('Individual Results'!$D$2:$D$411, $A82,
           'Individual Results'!$C$2:$C$411, $B82,
           'Individual Results'!$Q$2:$Q$411, "&gt;0")&gt;=3,
  SUM(LARGE(
    IF(
      ('Individual Results'!$D$2:$D$411=$A82) *
      ('Individual Results'!$C$2:$C$411=$B82) *
      ('Individual Results'!$Q$2:$Q$411&gt;0),
      VALUE('Individual Results'!$Q$2:$Q$411)
    ),
    {1,2,3}
  )),
  ""
)</f>
        <v/>
      </c>
      <c r="I82" s="132">
        <f t="shared" si="2"/>
        <v>0</v>
      </c>
    </row>
    <row r="83" spans="1:9" x14ac:dyDescent="0.4">
      <c r="A83" s="132" t="str">
        <f>TeamHelper!I90</f>
        <v>Sr Boys</v>
      </c>
      <c r="B83" s="132" t="str">
        <f>TeamHelper!H90</f>
        <v>Elphinstone</v>
      </c>
      <c r="C83" s="132" t="str" cm="1">
        <f t="array" ref="C83">IF(
  COUNTIFS('Individual Results'!$D$2:$D$411, $A83,
           'Individual Results'!$C$2:$C$411, $B83,
           'Individual Results'!$G$2:$G$411, "&gt;0")&gt;=3,
  SUM(LARGE(
    IF(
      ('Individual Results'!$D$2:$D$411=$A83) *
      ('Individual Results'!$C$2:$C$411=$B83) *
      ('Individual Results'!$G$2:$G$411&gt;0),
      VALUE('Individual Results'!$G$2:$G$411)
    ),
    {1,2,3}
  )),
  ""
)</f>
        <v/>
      </c>
      <c r="D83" s="132" t="str" cm="1">
        <f t="array" ref="D83">IF(
  COUNTIFS('Individual Results'!$D$2:$D$411, $A83,
           'Individual Results'!$C$2:$C$411, $B83,
           'Individual Results'!$I$2:$I$411, "&gt;0")&gt;=3,
  SUM(LARGE(
    IF(
      ('Individual Results'!$D$2:$D$411=$A83) *
      ('Individual Results'!$C$2:$C$411=$B83) *
      ('Individual Results'!$I$2:$I$411&gt;0),
      VALUE('Individual Results'!$I$2:$I$411)
    ),
    {1,2,3}
  )),
  ""
)</f>
        <v/>
      </c>
      <c r="E83" s="132" t="str" cm="1">
        <f t="array" ref="E83">IF(
  COUNTIFS('Individual Results'!$D$2:$D$411, $A83,
           'Individual Results'!$C$2:$C$411, $B83,
           'Individual Results'!$K$2:$K$411, "&gt;0")&gt;=3,
  SUM(LARGE(
    IF(
      ('Individual Results'!$D$2:$D$411=$A83) *
      ('Individual Results'!$C$2:$C$411=$B83) *
      ('Individual Results'!$K$2:$K$411&gt;0),
      VALUE('Individual Results'!$K$2:$K$411)
    ),
    {1,2,3}
  )),
  ""
)</f>
        <v/>
      </c>
      <c r="F83" s="132" t="str" cm="1">
        <f t="array" ref="F83">IF(
  COUNTIFS('Individual Results'!$D$2:$D$411, $A83,
           'Individual Results'!$C$2:$C$411, $B83,
           'Individual Results'!$M$2:$M$411, "&gt;0")&gt;=3,
  SUM(LARGE(
    IF(
      ('Individual Results'!$D$2:$D$411=$A83) *
      ('Individual Results'!$C$2:$C$411=$B83) *
      ('Individual Results'!$M$2:$M$411&gt;0),
      VALUE('Individual Results'!$M$2:$M$411)
    ),
    {1,2,3}
  )),
  ""
)</f>
        <v/>
      </c>
      <c r="G83" s="132" t="str" cm="1">
        <f t="array" ref="G83">IF(
  COUNTIFS('Individual Results'!$D$2:$D$411, $A83,
           'Individual Results'!$C$2:$C$411, $B83,
           'Individual Results'!$O$2:$O$411, "&gt;0")&gt;=3,
  SUM(LARGE(
    IF(
      ('Individual Results'!$D$2:$D$411=$A83) *
      ('Individual Results'!$C$2:$C$411=$B83) *
      ('Individual Results'!$O$2:$O$411&gt;0),
      VALUE('Individual Results'!$O$2:$O$411)
    ),
    {1,2,3}
  )),
  ""
)</f>
        <v/>
      </c>
      <c r="H83" s="132" t="str" cm="1">
        <f t="array" ref="H83">IF(
  COUNTIFS('Individual Results'!$D$2:$D$411, $A83,
           'Individual Results'!$C$2:$C$411, $B83,
           'Individual Results'!$Q$2:$Q$411, "&gt;0")&gt;=3,
  SUM(LARGE(
    IF(
      ('Individual Results'!$D$2:$D$411=$A83) *
      ('Individual Results'!$C$2:$C$411=$B83) *
      ('Individual Results'!$Q$2:$Q$411&gt;0),
      VALUE('Individual Results'!$Q$2:$Q$411)
    ),
    {1,2,3}
  )),
  ""
)</f>
        <v/>
      </c>
      <c r="I83" s="132">
        <f t="shared" si="2"/>
        <v>0</v>
      </c>
    </row>
    <row r="84" spans="1:9" x14ac:dyDescent="0.4">
      <c r="A84" s="132" t="str">
        <f>TeamHelper!I87</f>
        <v>Sr Boys</v>
      </c>
      <c r="B84" s="132" t="str">
        <f>TeamHelper!H87</f>
        <v>Argyle</v>
      </c>
      <c r="C84" s="132" cm="1">
        <f t="array" ref="C84">IF(
  COUNTIFS('Individual Results'!$D$2:$D$411, $A84,
           'Individual Results'!$C$2:$C$411, $B84,
           'Individual Results'!$G$2:$G$411, "&gt;0")&gt;=3,
  SUM(LARGE(
    IF(
      ('Individual Results'!$D$2:$D$411=$A84) *
      ('Individual Results'!$C$2:$C$411=$B84) *
      ('Individual Results'!$G$2:$G$411&gt;0),
      VALUE('Individual Results'!$G$2:$G$411)
    ),
    {1,2,3}
  )),
  ""
)</f>
        <v>170</v>
      </c>
      <c r="D84" s="132" cm="1">
        <f t="array" ref="D84">IF(
  COUNTIFS('Individual Results'!$D$2:$D$411, $A84,
           'Individual Results'!$C$2:$C$411, $B84,
           'Individual Results'!$I$2:$I$411, "&gt;0")&gt;=3,
  SUM(LARGE(
    IF(
      ('Individual Results'!$D$2:$D$411=$A84) *
      ('Individual Results'!$C$2:$C$411=$B84) *
      ('Individual Results'!$I$2:$I$411&gt;0),
      VALUE('Individual Results'!$I$2:$I$411)
    ),
    {1,2,3}
  )),
  ""
)</f>
        <v>114</v>
      </c>
      <c r="E84" s="132" cm="1">
        <f t="array" ref="E84">IF(
  COUNTIFS('Individual Results'!$D$2:$D$411, $A84,
           'Individual Results'!$C$2:$C$411, $B84,
           'Individual Results'!$K$2:$K$411, "&gt;0")&gt;=3,
  SUM(LARGE(
    IF(
      ('Individual Results'!$D$2:$D$411=$A84) *
      ('Individual Results'!$C$2:$C$411=$B84) *
      ('Individual Results'!$K$2:$K$411&gt;0),
      VALUE('Individual Results'!$K$2:$K$411)
    ),
    {1,2,3}
  )),
  ""
)</f>
        <v>87</v>
      </c>
      <c r="F84" s="132" t="str" cm="1">
        <f t="array" ref="F84">IF(
  COUNTIFS('Individual Results'!$D$2:$D$411, $A84,
           'Individual Results'!$C$2:$C$411, $B84,
           'Individual Results'!$M$2:$M$411, "&gt;0")&gt;=3,
  SUM(LARGE(
    IF(
      ('Individual Results'!$D$2:$D$411=$A84) *
      ('Individual Results'!$C$2:$C$411=$B84) *
      ('Individual Results'!$M$2:$M$411&gt;0),
      VALUE('Individual Results'!$M$2:$M$411)
    ),
    {1,2,3}
  )),
  ""
)</f>
        <v/>
      </c>
      <c r="G84" s="132" t="str" cm="1">
        <f t="array" ref="G84">IF(
  COUNTIFS('Individual Results'!$D$2:$D$411, $A84,
           'Individual Results'!$C$2:$C$411, $B84,
           'Individual Results'!$O$2:$O$411, "&gt;0")&gt;=3,
  SUM(LARGE(
    IF(
      ('Individual Results'!$D$2:$D$411=$A84) *
      ('Individual Results'!$C$2:$C$411=$B84) *
      ('Individual Results'!$O$2:$O$411&gt;0),
      VALUE('Individual Results'!$O$2:$O$411)
    ),
    {1,2,3}
  )),
  ""
)</f>
        <v/>
      </c>
      <c r="H84" s="132" t="str" cm="1">
        <f t="array" ref="H84">IF(
  COUNTIFS('Individual Results'!$D$2:$D$411, $A84,
           'Individual Results'!$C$2:$C$411, $B84,
           'Individual Results'!$Q$2:$Q$411, "&gt;0")&gt;=3,
  SUM(LARGE(
    IF(
      ('Individual Results'!$D$2:$D$411=$A84) *
      ('Individual Results'!$C$2:$C$411=$B84) *
      ('Individual Results'!$Q$2:$Q$411&gt;0),
      VALUE('Individual Results'!$Q$2:$Q$411)
    ),
    {1,2,3}
  )),
  ""
)</f>
        <v/>
      </c>
      <c r="I84" s="132">
        <f t="shared" si="2"/>
        <v>371</v>
      </c>
    </row>
    <row r="85" spans="1:9" x14ac:dyDescent="0.4">
      <c r="A85" s="132" t="str">
        <f>TeamHelper!I83</f>
        <v>Sr Boys</v>
      </c>
      <c r="B85" s="132" t="str">
        <f>TeamHelper!H83</f>
        <v>Howe Sound</v>
      </c>
      <c r="C85" s="132" cm="1">
        <f t="array" ref="C85">IF(
  COUNTIFS('Individual Results'!$D$2:$D$411, $A85,
           'Individual Results'!$C$2:$C$411, $B85,
           'Individual Results'!$G$2:$G$411, "&gt;0")&gt;=3,
  SUM(LARGE(
    IF(
      ('Individual Results'!$D$2:$D$411=$A85) *
      ('Individual Results'!$C$2:$C$411=$B85) *
      ('Individual Results'!$G$2:$G$411&gt;0),
      VALUE('Individual Results'!$G$2:$G$411)
    ),
    {1,2,3}
  )),
  ""
)</f>
        <v>216</v>
      </c>
      <c r="D85" s="132" cm="1">
        <f t="array" ref="D85">IF(
  COUNTIFS('Individual Results'!$D$2:$D$411, $A85,
           'Individual Results'!$C$2:$C$411, $B85,
           'Individual Results'!$I$2:$I$411, "&gt;0")&gt;=3,
  SUM(LARGE(
    IF(
      ('Individual Results'!$D$2:$D$411=$A85) *
      ('Individual Results'!$C$2:$C$411=$B85) *
      ('Individual Results'!$I$2:$I$411&gt;0),
      VALUE('Individual Results'!$I$2:$I$411)
    ),
    {1,2,3}
  )),
  ""
)</f>
        <v>265</v>
      </c>
      <c r="E85" s="132" cm="1">
        <f t="array" ref="E85">IF(
  COUNTIFS('Individual Results'!$D$2:$D$411, $A85,
           'Individual Results'!$C$2:$C$411, $B85,
           'Individual Results'!$K$2:$K$411, "&gt;0")&gt;=3,
  SUM(LARGE(
    IF(
      ('Individual Results'!$D$2:$D$411=$A85) *
      ('Individual Results'!$C$2:$C$411=$B85) *
      ('Individual Results'!$K$2:$K$411&gt;0),
      VALUE('Individual Results'!$K$2:$K$411)
    ),
    {1,2,3}
  )),
  ""
)</f>
        <v>185</v>
      </c>
      <c r="F85" s="132" t="str" cm="1">
        <f t="array" ref="F85">IF(
  COUNTIFS('Individual Results'!$D$2:$D$411, $A85,
           'Individual Results'!$C$2:$C$411, $B85,
           'Individual Results'!$M$2:$M$411, "&gt;0")&gt;=3,
  SUM(LARGE(
    IF(
      ('Individual Results'!$D$2:$D$411=$A85) *
      ('Individual Results'!$C$2:$C$411=$B85) *
      ('Individual Results'!$M$2:$M$411&gt;0),
      VALUE('Individual Results'!$M$2:$M$411)
    ),
    {1,2,3}
  )),
  ""
)</f>
        <v/>
      </c>
      <c r="G85" s="132" t="str" cm="1">
        <f t="array" ref="G85">IF(
  COUNTIFS('Individual Results'!$D$2:$D$411, $A85,
           'Individual Results'!$C$2:$C$411, $B85,
           'Individual Results'!$O$2:$O$411, "&gt;0")&gt;=3,
  SUM(LARGE(
    IF(
      ('Individual Results'!$D$2:$D$411=$A85) *
      ('Individual Results'!$C$2:$C$411=$B85) *
      ('Individual Results'!$O$2:$O$411&gt;0),
      VALUE('Individual Results'!$O$2:$O$411)
    ),
    {1,2,3}
  )),
  ""
)</f>
        <v/>
      </c>
      <c r="H85" s="132" t="str" cm="1">
        <f t="array" ref="H85">IF(
  COUNTIFS('Individual Results'!$D$2:$D$411, $A85,
           'Individual Results'!$C$2:$C$411, $B85,
           'Individual Results'!$Q$2:$Q$411, "&gt;0")&gt;=3,
  SUM(LARGE(
    IF(
      ('Individual Results'!$D$2:$D$411=$A85) *
      ('Individual Results'!$C$2:$C$411=$B85) *
      ('Individual Results'!$Q$2:$Q$411&gt;0),
      VALUE('Individual Results'!$Q$2:$Q$411)
    ),
    {1,2,3}
  )),
  ""
)</f>
        <v/>
      </c>
      <c r="I85" s="132">
        <f t="shared" si="2"/>
        <v>666</v>
      </c>
    </row>
    <row r="86" spans="1:9" x14ac:dyDescent="0.4">
      <c r="A86" s="132" t="str">
        <f>TeamHelper!I80</f>
        <v>Sr Boys</v>
      </c>
      <c r="B86" s="132" t="str">
        <f>TeamHelper!H80</f>
        <v>Seycove</v>
      </c>
      <c r="C86" s="132" t="str" cm="1">
        <f t="array" ref="C86">IF(
  COUNTIFS('Individual Results'!$D$2:$D$411, $A86,
           'Individual Results'!$C$2:$C$411, $B86,
           'Individual Results'!$G$2:$G$411, "&gt;0")&gt;=3,
  SUM(LARGE(
    IF(
      ('Individual Results'!$D$2:$D$411=$A86) *
      ('Individual Results'!$C$2:$C$411=$B86) *
      ('Individual Results'!$G$2:$G$411&gt;0),
      VALUE('Individual Results'!$G$2:$G$411)
    ),
    {1,2,3}
  )),
  ""
)</f>
        <v/>
      </c>
      <c r="D86" s="132" t="str" cm="1">
        <f t="array" ref="D86">IF(
  COUNTIFS('Individual Results'!$D$2:$D$411, $A86,
           'Individual Results'!$C$2:$C$411, $B86,
           'Individual Results'!$I$2:$I$411, "&gt;0")&gt;=3,
  SUM(LARGE(
    IF(
      ('Individual Results'!$D$2:$D$411=$A86) *
      ('Individual Results'!$C$2:$C$411=$B86) *
      ('Individual Results'!$I$2:$I$411&gt;0),
      VALUE('Individual Results'!$I$2:$I$411)
    ),
    {1,2,3}
  )),
  ""
)</f>
        <v/>
      </c>
      <c r="E86" s="132" cm="1">
        <f t="array" ref="E86">IF(
  COUNTIFS('Individual Results'!$D$2:$D$411, $A86,
           'Individual Results'!$C$2:$C$411, $B86,
           'Individual Results'!$K$2:$K$411, "&gt;0")&gt;=3,
  SUM(LARGE(
    IF(
      ('Individual Results'!$D$2:$D$411=$A86) *
      ('Individual Results'!$C$2:$C$411=$B86) *
      ('Individual Results'!$K$2:$K$411&gt;0),
      VALUE('Individual Results'!$K$2:$K$411)
    ),
    {1,2,3}
  )),
  ""
)</f>
        <v>150</v>
      </c>
      <c r="F86" s="132" t="str" cm="1">
        <f t="array" ref="F86">IF(
  COUNTIFS('Individual Results'!$D$2:$D$411, $A86,
           'Individual Results'!$C$2:$C$411, $B86,
           'Individual Results'!$M$2:$M$411, "&gt;0")&gt;=3,
  SUM(LARGE(
    IF(
      ('Individual Results'!$D$2:$D$411=$A86) *
      ('Individual Results'!$C$2:$C$411=$B86) *
      ('Individual Results'!$M$2:$M$411&gt;0),
      VALUE('Individual Results'!$M$2:$M$411)
    ),
    {1,2,3}
  )),
  ""
)</f>
        <v/>
      </c>
      <c r="G86" s="132" t="str" cm="1">
        <f t="array" ref="G86">IF(
  COUNTIFS('Individual Results'!$D$2:$D$411, $A86,
           'Individual Results'!$C$2:$C$411, $B86,
           'Individual Results'!$O$2:$O$411, "&gt;0")&gt;=3,
  SUM(LARGE(
    IF(
      ('Individual Results'!$D$2:$D$411=$A86) *
      ('Individual Results'!$C$2:$C$411=$B86) *
      ('Individual Results'!$O$2:$O$411&gt;0),
      VALUE('Individual Results'!$O$2:$O$411)
    ),
    {1,2,3}
  )),
  ""
)</f>
        <v/>
      </c>
      <c r="H86" s="132" t="str" cm="1">
        <f t="array" ref="H86">IF(
  COUNTIFS('Individual Results'!$D$2:$D$411, $A86,
           'Individual Results'!$C$2:$C$411, $B86,
           'Individual Results'!$Q$2:$Q$411, "&gt;0")&gt;=3,
  SUM(LARGE(
    IF(
      ('Individual Results'!$D$2:$D$411=$A86) *
      ('Individual Results'!$C$2:$C$411=$B86) *
      ('Individual Results'!$Q$2:$Q$411&gt;0),
      VALUE('Individual Results'!$Q$2:$Q$411)
    ),
    {1,2,3}
  )),
  ""
)</f>
        <v/>
      </c>
      <c r="I86" s="132">
        <f t="shared" si="2"/>
        <v>150</v>
      </c>
    </row>
    <row r="87" spans="1:9" x14ac:dyDescent="0.4">
      <c r="A87" s="132" t="str">
        <f>TeamHelper!I97</f>
        <v>Sr Boys</v>
      </c>
      <c r="B87" s="132" t="str">
        <f>TeamHelper!H97</f>
        <v>Coast Mtn</v>
      </c>
      <c r="C87" s="132" t="str" cm="1">
        <f t="array" ref="C87">IF(
  COUNTIFS('Individual Results'!$D$2:$D$411, $A87,
           'Individual Results'!$C$2:$C$411, $B87,
           'Individual Results'!$G$2:$G$411, "&gt;0")&gt;=3,
  SUM(LARGE(
    IF(
      ('Individual Results'!$D$2:$D$411=$A87) *
      ('Individual Results'!$C$2:$C$411=$B87) *
      ('Individual Results'!$G$2:$G$411&gt;0),
      VALUE('Individual Results'!$G$2:$G$411)
    ),
    {1,2,3}
  )),
  ""
)</f>
        <v/>
      </c>
      <c r="D87" s="132" t="str" cm="1">
        <f t="array" ref="D87">IF(
  COUNTIFS('Individual Results'!$D$2:$D$411, $A87,
           'Individual Results'!$C$2:$C$411, $B87,
           'Individual Results'!$I$2:$I$411, "&gt;0")&gt;=3,
  SUM(LARGE(
    IF(
      ('Individual Results'!$D$2:$D$411=$A87) *
      ('Individual Results'!$C$2:$C$411=$B87) *
      ('Individual Results'!$I$2:$I$411&gt;0),
      VALUE('Individual Results'!$I$2:$I$411)
    ),
    {1,2,3}
  )),
  ""
)</f>
        <v/>
      </c>
      <c r="E87" s="132" t="str" cm="1">
        <f t="array" ref="E87">IF(
  COUNTIFS('Individual Results'!$D$2:$D$411, $A87,
           'Individual Results'!$C$2:$C$411, $B87,
           'Individual Results'!$K$2:$K$411, "&gt;0")&gt;=3,
  SUM(LARGE(
    IF(
      ('Individual Results'!$D$2:$D$411=$A87) *
      ('Individual Results'!$C$2:$C$411=$B87) *
      ('Individual Results'!$K$2:$K$411&gt;0),
      VALUE('Individual Results'!$K$2:$K$411)
    ),
    {1,2,3}
  )),
  ""
)</f>
        <v/>
      </c>
      <c r="F87" s="132" t="str" cm="1">
        <f t="array" ref="F87">IF(
  COUNTIFS('Individual Results'!$D$2:$D$411, $A87,
           'Individual Results'!$C$2:$C$411, $B87,
           'Individual Results'!$M$2:$M$411, "&gt;0")&gt;=3,
  SUM(LARGE(
    IF(
      ('Individual Results'!$D$2:$D$411=$A87) *
      ('Individual Results'!$C$2:$C$411=$B87) *
      ('Individual Results'!$M$2:$M$411&gt;0),
      VALUE('Individual Results'!$M$2:$M$411)
    ),
    {1,2,3}
  )),
  ""
)</f>
        <v/>
      </c>
      <c r="G87" s="132" t="str" cm="1">
        <f t="array" ref="G87">IF(
  COUNTIFS('Individual Results'!$D$2:$D$411, $A87,
           'Individual Results'!$C$2:$C$411, $B87,
           'Individual Results'!$O$2:$O$411, "&gt;0")&gt;=3,
  SUM(LARGE(
    IF(
      ('Individual Results'!$D$2:$D$411=$A87) *
      ('Individual Results'!$C$2:$C$411=$B87) *
      ('Individual Results'!$O$2:$O$411&gt;0),
      VALUE('Individual Results'!$O$2:$O$411)
    ),
    {1,2,3}
  )),
  ""
)</f>
        <v/>
      </c>
      <c r="H87" s="132" t="str" cm="1">
        <f t="array" ref="H87">IF(
  COUNTIFS('Individual Results'!$D$2:$D$411, $A87,
           'Individual Results'!$C$2:$C$411, $B87,
           'Individual Results'!$Q$2:$Q$411, "&gt;0")&gt;=3,
  SUM(LARGE(
    IF(
      ('Individual Results'!$D$2:$D$411=$A87) *
      ('Individual Results'!$C$2:$C$411=$B87) *
      ('Individual Results'!$Q$2:$Q$411&gt;0),
      VALUE('Individual Results'!$Q$2:$Q$411)
    ),
    {1,2,3}
  )),
  ""
)</f>
        <v/>
      </c>
      <c r="I87" s="132">
        <f t="shared" si="2"/>
        <v>0</v>
      </c>
    </row>
    <row r="88" spans="1:9" x14ac:dyDescent="0.4">
      <c r="A88" s="132" t="str">
        <f>TeamHelper!I95</f>
        <v>Sr Boys</v>
      </c>
      <c r="B88" s="132" t="str">
        <f>TeamHelper!H95</f>
        <v>GW Graham</v>
      </c>
      <c r="C88" s="132" t="str" cm="1">
        <f t="array" ref="C88">IF(
  COUNTIFS('Individual Results'!$D$2:$D$411, $A88,
           'Individual Results'!$C$2:$C$411, $B88,
           'Individual Results'!$G$2:$G$411, "&gt;0")&gt;=3,
  SUM(LARGE(
    IF(
      ('Individual Results'!$D$2:$D$411=$A88) *
      ('Individual Results'!$C$2:$C$411=$B88) *
      ('Individual Results'!$G$2:$G$411&gt;0),
      VALUE('Individual Results'!$G$2:$G$411)
    ),
    {1,2,3}
  )),
  ""
)</f>
        <v/>
      </c>
      <c r="D88" s="132" t="str" cm="1">
        <f t="array" ref="D88">IF(
  COUNTIFS('Individual Results'!$D$2:$D$411, $A88,
           'Individual Results'!$C$2:$C$411, $B88,
           'Individual Results'!$I$2:$I$411, "&gt;0")&gt;=3,
  SUM(LARGE(
    IF(
      ('Individual Results'!$D$2:$D$411=$A88) *
      ('Individual Results'!$C$2:$C$411=$B88) *
      ('Individual Results'!$I$2:$I$411&gt;0),
      VALUE('Individual Results'!$I$2:$I$411)
    ),
    {1,2,3}
  )),
  ""
)</f>
        <v/>
      </c>
      <c r="E88" s="132" t="str" cm="1">
        <f t="array" ref="E88">IF(
  COUNTIFS('Individual Results'!$D$2:$D$411, $A88,
           'Individual Results'!$C$2:$C$411, $B88,
           'Individual Results'!$K$2:$K$411, "&gt;0")&gt;=3,
  SUM(LARGE(
    IF(
      ('Individual Results'!$D$2:$D$411=$A88) *
      ('Individual Results'!$C$2:$C$411=$B88) *
      ('Individual Results'!$K$2:$K$411&gt;0),
      VALUE('Individual Results'!$K$2:$K$411)
    ),
    {1,2,3}
  )),
  ""
)</f>
        <v/>
      </c>
      <c r="F88" s="132" t="str" cm="1">
        <f t="array" ref="F88">IF(
  COUNTIFS('Individual Results'!$D$2:$D$411, $A88,
           'Individual Results'!$C$2:$C$411, $B88,
           'Individual Results'!$M$2:$M$411, "&gt;0")&gt;=3,
  SUM(LARGE(
    IF(
      ('Individual Results'!$D$2:$D$411=$A88) *
      ('Individual Results'!$C$2:$C$411=$B88) *
      ('Individual Results'!$M$2:$M$411&gt;0),
      VALUE('Individual Results'!$M$2:$M$411)
    ),
    {1,2,3}
  )),
  ""
)</f>
        <v/>
      </c>
      <c r="G88" s="132" t="str" cm="1">
        <f t="array" ref="G88">IF(
  COUNTIFS('Individual Results'!$D$2:$D$411, $A88,
           'Individual Results'!$C$2:$C$411, $B88,
           'Individual Results'!$O$2:$O$411, "&gt;0")&gt;=3,
  SUM(LARGE(
    IF(
      ('Individual Results'!$D$2:$D$411=$A88) *
      ('Individual Results'!$C$2:$C$411=$B88) *
      ('Individual Results'!$O$2:$O$411&gt;0),
      VALUE('Individual Results'!$O$2:$O$411)
    ),
    {1,2,3}
  )),
  ""
)</f>
        <v/>
      </c>
      <c r="H88" s="132" t="str" cm="1">
        <f t="array" ref="H88">IF(
  COUNTIFS('Individual Results'!$D$2:$D$411, $A88,
           'Individual Results'!$C$2:$C$411, $B88,
           'Individual Results'!$Q$2:$Q$411, "&gt;0")&gt;=3,
  SUM(LARGE(
    IF(
      ('Individual Results'!$D$2:$D$411=$A88) *
      ('Individual Results'!$C$2:$C$411=$B88) *
      ('Individual Results'!$Q$2:$Q$411&gt;0),
      VALUE('Individual Results'!$Q$2:$Q$411)
    ),
    {1,2,3}
  )),
  ""
)</f>
        <v/>
      </c>
      <c r="I88" s="132">
        <f t="shared" si="2"/>
        <v>0</v>
      </c>
    </row>
    <row r="89" spans="1:9" x14ac:dyDescent="0.4">
      <c r="A89" s="132" t="str">
        <f>TeamHelper!I82</f>
        <v>Sr Boys</v>
      </c>
      <c r="B89" s="132" t="str">
        <f>TeamHelper!H82</f>
        <v>Handsworth</v>
      </c>
      <c r="C89" s="132" cm="1">
        <f t="array" ref="C89">IF(
  COUNTIFS('Individual Results'!$D$2:$D$411, $A89,
           'Individual Results'!$C$2:$C$411, $B89,
           'Individual Results'!$G$2:$G$411, "&gt;0")&gt;=3,
  SUM(LARGE(
    IF(
      ('Individual Results'!$D$2:$D$411=$A89) *
      ('Individual Results'!$C$2:$C$411=$B89) *
      ('Individual Results'!$G$2:$G$411&gt;0),
      VALUE('Individual Results'!$G$2:$G$411)
    ),
    {1,2,3}
  )),
  ""
)</f>
        <v>189</v>
      </c>
      <c r="D89" s="132" cm="1">
        <f t="array" ref="D89">IF(
  COUNTIFS('Individual Results'!$D$2:$D$411, $A89,
           'Individual Results'!$C$2:$C$411, $B89,
           'Individual Results'!$I$2:$I$411, "&gt;0")&gt;=3,
  SUM(LARGE(
    IF(
      ('Individual Results'!$D$2:$D$411=$A89) *
      ('Individual Results'!$C$2:$C$411=$B89) *
      ('Individual Results'!$I$2:$I$411&gt;0),
      VALUE('Individual Results'!$I$2:$I$411)
    ),
    {1,2,3}
  )),
  ""
)</f>
        <v>162</v>
      </c>
      <c r="E89" s="132" cm="1">
        <f t="array" ref="E89">IF(
  COUNTIFS('Individual Results'!$D$2:$D$411, $A89,
           'Individual Results'!$C$2:$C$411, $B89,
           'Individual Results'!$K$2:$K$411, "&gt;0")&gt;=3,
  SUM(LARGE(
    IF(
      ('Individual Results'!$D$2:$D$411=$A89) *
      ('Individual Results'!$C$2:$C$411=$B89) *
      ('Individual Results'!$K$2:$K$411&gt;0),
      VALUE('Individual Results'!$K$2:$K$411)
    ),
    {1,2,3}
  )),
  ""
)</f>
        <v>204</v>
      </c>
      <c r="F89" s="132" t="str" cm="1">
        <f t="array" ref="F89">IF(
  COUNTIFS('Individual Results'!$D$2:$D$411, $A89,
           'Individual Results'!$C$2:$C$411, $B89,
           'Individual Results'!$M$2:$M$411, "&gt;0")&gt;=3,
  SUM(LARGE(
    IF(
      ('Individual Results'!$D$2:$D$411=$A89) *
      ('Individual Results'!$C$2:$C$411=$B89) *
      ('Individual Results'!$M$2:$M$411&gt;0),
      VALUE('Individual Results'!$M$2:$M$411)
    ),
    {1,2,3}
  )),
  ""
)</f>
        <v/>
      </c>
      <c r="G89" s="132" t="str" cm="1">
        <f t="array" ref="G89">IF(
  COUNTIFS('Individual Results'!$D$2:$D$411, $A89,
           'Individual Results'!$C$2:$C$411, $B89,
           'Individual Results'!$O$2:$O$411, "&gt;0")&gt;=3,
  SUM(LARGE(
    IF(
      ('Individual Results'!$D$2:$D$411=$A89) *
      ('Individual Results'!$C$2:$C$411=$B89) *
      ('Individual Results'!$O$2:$O$411&gt;0),
      VALUE('Individual Results'!$O$2:$O$411)
    ),
    {1,2,3}
  )),
  ""
)</f>
        <v/>
      </c>
      <c r="H89" s="132" t="str" cm="1">
        <f t="array" ref="H89">IF(
  COUNTIFS('Individual Results'!$D$2:$D$411, $A89,
           'Individual Results'!$C$2:$C$411, $B89,
           'Individual Results'!$Q$2:$Q$411, "&gt;0")&gt;=3,
  SUM(LARGE(
    IF(
      ('Individual Results'!$D$2:$D$411=$A89) *
      ('Individual Results'!$C$2:$C$411=$B89) *
      ('Individual Results'!$Q$2:$Q$411&gt;0),
      VALUE('Individual Results'!$Q$2:$Q$411)
    ),
    {1,2,3}
  )),
  ""
)</f>
        <v/>
      </c>
      <c r="I89" s="132">
        <f t="shared" si="2"/>
        <v>555</v>
      </c>
    </row>
    <row r="90" spans="1:9" x14ac:dyDescent="0.4">
      <c r="A90" s="18" t="str">
        <f>TeamHelper!I84</f>
        <v>Sr Boys</v>
      </c>
      <c r="B90" s="18" t="str">
        <f>TeamHelper!H84</f>
        <v>Pemberton</v>
      </c>
      <c r="C90" s="18" cm="1">
        <f t="array" ref="C90">IF(
  COUNTIFS('Individual Results'!$D$2:$D$411, $A90,
           'Individual Results'!$C$2:$C$411, $B90,
           'Individual Results'!$G$2:$G$411, "&gt;0")&gt;=3,
  SUM(LARGE(
    IF(
      ('Individual Results'!$D$2:$D$411=$A90) *
      ('Individual Results'!$C$2:$C$411=$B90) *
      ('Individual Results'!$G$2:$G$411&gt;0),
      VALUE('Individual Results'!$G$2:$G$411)
    ),
    {1,2,3}
  )),
  ""
)</f>
        <v>240</v>
      </c>
      <c r="D90" s="18" cm="1">
        <f t="array" ref="D90">IF(
  COUNTIFS('Individual Results'!$D$2:$D$411, $A90,
           'Individual Results'!$C$2:$C$411, $B90,
           'Individual Results'!$I$2:$I$411, "&gt;0")&gt;=3,
  SUM(LARGE(
    IF(
      ('Individual Results'!$D$2:$D$411=$A90) *
      ('Individual Results'!$C$2:$C$411=$B90) *
      ('Individual Results'!$I$2:$I$411&gt;0),
      VALUE('Individual Results'!$I$2:$I$411)
    ),
    {1,2,3}
  )),
  ""
)</f>
        <v>175</v>
      </c>
      <c r="E90" s="18" cm="1">
        <f t="array" ref="E90">IF(
  COUNTIFS('Individual Results'!$D$2:$D$411, $A90,
           'Individual Results'!$C$2:$C$411, $B90,
           'Individual Results'!$K$2:$K$411, "&gt;0")&gt;=3,
  SUM(LARGE(
    IF(
      ('Individual Results'!$D$2:$D$411=$A90) *
      ('Individual Results'!$C$2:$C$411=$B90) *
      ('Individual Results'!$K$2:$K$411&gt;0),
      VALUE('Individual Results'!$K$2:$K$411)
    ),
    {1,2,3}
  )),
  ""
)</f>
        <v>205</v>
      </c>
      <c r="F90" s="18" t="str" cm="1">
        <f t="array" ref="F90">IF(
  COUNTIFS('Individual Results'!$D$2:$D$411, $A90,
           'Individual Results'!$C$2:$C$411, $B90,
           'Individual Results'!$M$2:$M$411, "&gt;0")&gt;=3,
  SUM(LARGE(
    IF(
      ('Individual Results'!$D$2:$D$411=$A90) *
      ('Individual Results'!$C$2:$C$411=$B90) *
      ('Individual Results'!$M$2:$M$411&gt;0),
      VALUE('Individual Results'!$M$2:$M$411)
    ),
    {1,2,3}
  )),
  ""
)</f>
        <v/>
      </c>
      <c r="G90" s="18" t="str" cm="1">
        <f t="array" ref="G90">IF(
  COUNTIFS('Individual Results'!$D$2:$D$411, $A90,
           'Individual Results'!$C$2:$C$411, $B90,
           'Individual Results'!$O$2:$O$411, "&gt;0")&gt;=3,
  SUM(LARGE(
    IF(
      ('Individual Results'!$D$2:$D$411=$A90) *
      ('Individual Results'!$C$2:$C$411=$B90) *
      ('Individual Results'!$O$2:$O$411&gt;0),
      VALUE('Individual Results'!$O$2:$O$411)
    ),
    {1,2,3}
  )),
  ""
)</f>
        <v/>
      </c>
      <c r="H90" s="18" t="str" cm="1">
        <f t="array" ref="H90">IF(
  COUNTIFS('Individual Results'!$D$2:$D$411, $A90,
           'Individual Results'!$C$2:$C$411, $B90,
           'Individual Results'!$Q$2:$Q$411, "&gt;0")&gt;=3,
  SUM(LARGE(
    IF(
      ('Individual Results'!$D$2:$D$411=$A90) *
      ('Individual Results'!$C$2:$C$411=$B90) *
      ('Individual Results'!$Q$2:$Q$411&gt;0),
      VALUE('Individual Results'!$Q$2:$Q$411)
    ),
    {1,2,3}
  )),
  ""
)</f>
        <v/>
      </c>
      <c r="I90" s="18">
        <f t="shared" si="2"/>
        <v>620</v>
      </c>
    </row>
    <row r="91" spans="1:9" x14ac:dyDescent="0.4">
      <c r="A91" s="18" t="str">
        <f>TeamHelper!I85</f>
        <v>Sr Boys</v>
      </c>
      <c r="B91" s="18" t="str">
        <f>TeamHelper!H85</f>
        <v>Sutherland</v>
      </c>
      <c r="C91" s="18" t="str" cm="1">
        <f t="array" ref="C91">IF(
  COUNTIFS('Individual Results'!$D$2:$D$411, $A91,
           'Individual Results'!$C$2:$C$411, $B91,
           'Individual Results'!$G$2:$G$411, "&gt;0")&gt;=3,
  SUM(LARGE(
    IF(
      ('Individual Results'!$D$2:$D$411=$A91) *
      ('Individual Results'!$C$2:$C$411=$B91) *
      ('Individual Results'!$G$2:$G$411&gt;0),
      VALUE('Individual Results'!$G$2:$G$411)
    ),
    {1,2,3}
  )),
  ""
)</f>
        <v/>
      </c>
      <c r="D91" s="18" cm="1">
        <f t="array" ref="D91">IF(
  COUNTIFS('Individual Results'!$D$2:$D$411, $A91,
           'Individual Results'!$C$2:$C$411, $B91,
           'Individual Results'!$I$2:$I$411, "&gt;0")&gt;=3,
  SUM(LARGE(
    IF(
      ('Individual Results'!$D$2:$D$411=$A91) *
      ('Individual Results'!$C$2:$C$411=$B91) *
      ('Individual Results'!$I$2:$I$411&gt;0),
      VALUE('Individual Results'!$I$2:$I$411)
    ),
    {1,2,3}
  )),
  ""
)</f>
        <v>139</v>
      </c>
      <c r="E91" s="18" cm="1">
        <f t="array" ref="E91">IF(
  COUNTIFS('Individual Results'!$D$2:$D$411, $A91,
           'Individual Results'!$C$2:$C$411, $B91,
           'Individual Results'!$K$2:$K$411, "&gt;0")&gt;=3,
  SUM(LARGE(
    IF(
      ('Individual Results'!$D$2:$D$411=$A91) *
      ('Individual Results'!$C$2:$C$411=$B91) *
      ('Individual Results'!$K$2:$K$411&gt;0),
      VALUE('Individual Results'!$K$2:$K$411)
    ),
    {1,2,3}
  )),
  ""
)</f>
        <v>137</v>
      </c>
      <c r="F91" s="18" t="str" cm="1">
        <f t="array" ref="F91">IF(
  COUNTIFS('Individual Results'!$D$2:$D$411, $A91,
           'Individual Results'!$C$2:$C$411, $B91,
           'Individual Results'!$M$2:$M$411, "&gt;0")&gt;=3,
  SUM(LARGE(
    IF(
      ('Individual Results'!$D$2:$D$411=$A91) *
      ('Individual Results'!$C$2:$C$411=$B91) *
      ('Individual Results'!$M$2:$M$411&gt;0),
      VALUE('Individual Results'!$M$2:$M$411)
    ),
    {1,2,3}
  )),
  ""
)</f>
        <v/>
      </c>
      <c r="G91" s="18" t="str" cm="1">
        <f t="array" ref="G91">IF(
  COUNTIFS('Individual Results'!$D$2:$D$411, $A91,
           'Individual Results'!$C$2:$C$411, $B91,
           'Individual Results'!$O$2:$O$411, "&gt;0")&gt;=3,
  SUM(LARGE(
    IF(
      ('Individual Results'!$D$2:$D$411=$A91) *
      ('Individual Results'!$C$2:$C$411=$B91) *
      ('Individual Results'!$O$2:$O$411&gt;0),
      VALUE('Individual Results'!$O$2:$O$411)
    ),
    {1,2,3}
  )),
  ""
)</f>
        <v/>
      </c>
      <c r="H91" s="18" t="str" cm="1">
        <f t="array" ref="H91">IF(
  COUNTIFS('Individual Results'!$D$2:$D$411, $A91,
           'Individual Results'!$C$2:$C$411, $B91,
           'Individual Results'!$Q$2:$Q$411, "&gt;0")&gt;=3,
  SUM(LARGE(
    IF(
      ('Individual Results'!$D$2:$D$411=$A91) *
      ('Individual Results'!$C$2:$C$411=$B91) *
      ('Individual Results'!$Q$2:$Q$411&gt;0),
      VALUE('Individual Results'!$Q$2:$Q$411)
    ),
    {1,2,3}
  )),
  ""
)</f>
        <v/>
      </c>
      <c r="I91" s="18">
        <f t="shared" si="2"/>
        <v>276</v>
      </c>
    </row>
    <row r="92" spans="1:9" x14ac:dyDescent="0.4">
      <c r="A92" s="18" t="str">
        <f>TeamHelper!I86</f>
        <v>Sr Boys</v>
      </c>
      <c r="B92" s="18" t="str">
        <f>TeamHelper!H86</f>
        <v>Whistler</v>
      </c>
      <c r="C92" s="18" cm="1">
        <f t="array" ref="C92">IF(
  COUNTIFS('Individual Results'!$D$2:$D$411, $A92,
           'Individual Results'!$C$2:$C$411, $B92,
           'Individual Results'!$G$2:$G$411, "&gt;0")&gt;=3,
  SUM(LARGE(
    IF(
      ('Individual Results'!$D$2:$D$411=$A92) *
      ('Individual Results'!$C$2:$C$411=$B92) *
      ('Individual Results'!$G$2:$G$411&gt;0),
      VALUE('Individual Results'!$G$2:$G$411)
    ),
    {1,2,3}
  )),
  ""
)</f>
        <v>81</v>
      </c>
      <c r="D92" s="18" cm="1">
        <f t="array" ref="D92">IF(
  COUNTIFS('Individual Results'!$D$2:$D$411, $A92,
           'Individual Results'!$C$2:$C$411, $B92,
           'Individual Results'!$I$2:$I$411, "&gt;0")&gt;=3,
  SUM(LARGE(
    IF(
      ('Individual Results'!$D$2:$D$411=$A92) *
      ('Individual Results'!$C$2:$C$411=$B92) *
      ('Individual Results'!$I$2:$I$411&gt;0),
      VALUE('Individual Results'!$I$2:$I$411)
    ),
    {1,2,3}
  )),
  ""
)</f>
        <v>116</v>
      </c>
      <c r="E92" s="18" cm="1">
        <f t="array" ref="E92">IF(
  COUNTIFS('Individual Results'!$D$2:$D$411, $A92,
           'Individual Results'!$C$2:$C$411, $B92,
           'Individual Results'!$K$2:$K$411, "&gt;0")&gt;=3,
  SUM(LARGE(
    IF(
      ('Individual Results'!$D$2:$D$411=$A92) *
      ('Individual Results'!$C$2:$C$411=$B92) *
      ('Individual Results'!$K$2:$K$411&gt;0),
      VALUE('Individual Results'!$K$2:$K$411)
    ),
    {1,2,3}
  )),
  ""
)</f>
        <v>110</v>
      </c>
      <c r="F92" s="18" t="str" cm="1">
        <f t="array" ref="F92">IF(
  COUNTIFS('Individual Results'!$D$2:$D$411, $A92,
           'Individual Results'!$C$2:$C$411, $B92,
           'Individual Results'!$M$2:$M$411, "&gt;0")&gt;=3,
  SUM(LARGE(
    IF(
      ('Individual Results'!$D$2:$D$411=$A92) *
      ('Individual Results'!$C$2:$C$411=$B92) *
      ('Individual Results'!$M$2:$M$411&gt;0),
      VALUE('Individual Results'!$M$2:$M$411)
    ),
    {1,2,3}
  )),
  ""
)</f>
        <v/>
      </c>
      <c r="G92" s="18" t="str" cm="1">
        <f t="array" ref="G92">IF(
  COUNTIFS('Individual Results'!$D$2:$D$411, $A92,
           'Individual Results'!$C$2:$C$411, $B92,
           'Individual Results'!$O$2:$O$411, "&gt;0")&gt;=3,
  SUM(LARGE(
    IF(
      ('Individual Results'!$D$2:$D$411=$A92) *
      ('Individual Results'!$C$2:$C$411=$B92) *
      ('Individual Results'!$O$2:$O$411&gt;0),
      VALUE('Individual Results'!$O$2:$O$411)
    ),
    {1,2,3}
  )),
  ""
)</f>
        <v/>
      </c>
      <c r="H92" s="18" t="str" cm="1">
        <f t="array" ref="H92">IF(
  COUNTIFS('Individual Results'!$D$2:$D$411, $A92,
           'Individual Results'!$C$2:$C$411, $B92,
           'Individual Results'!$Q$2:$Q$411, "&gt;0")&gt;=3,
  SUM(LARGE(
    IF(
      ('Individual Results'!$D$2:$D$411=$A92) *
      ('Individual Results'!$C$2:$C$411=$B92) *
      ('Individual Results'!$Q$2:$Q$411&gt;0),
      VALUE('Individual Results'!$Q$2:$Q$411)
    ),
    {1,2,3}
  )),
  ""
)</f>
        <v/>
      </c>
      <c r="I92" s="18">
        <f t="shared" si="2"/>
        <v>307</v>
      </c>
    </row>
    <row r="93" spans="1:9" x14ac:dyDescent="0.4">
      <c r="A93" s="18" t="str">
        <f>TeamHelper!I81</f>
        <v>Sr Boys</v>
      </c>
      <c r="B93" s="18" t="str">
        <f>TeamHelper!H81</f>
        <v>Carson</v>
      </c>
      <c r="C93" s="18" cm="1">
        <f t="array" ref="C93">IF(
  COUNTIFS('Individual Results'!$D$2:$D$411, $A93,
           'Individual Results'!$C$2:$C$411, $B93,
           'Individual Results'!$G$2:$G$411, "&gt;0")&gt;=3,
  SUM(LARGE(
    IF(
      ('Individual Results'!$D$2:$D$411=$A93) *
      ('Individual Results'!$C$2:$C$411=$B93) *
      ('Individual Results'!$G$2:$G$411&gt;0),
      VALUE('Individual Results'!$G$2:$G$411)
    ),
    {1,2,3}
  )),
  ""
)</f>
        <v>110</v>
      </c>
      <c r="D93" s="18" cm="1">
        <f t="array" ref="D93">IF(
  COUNTIFS('Individual Results'!$D$2:$D$411, $A93,
           'Individual Results'!$C$2:$C$411, $B93,
           'Individual Results'!$I$2:$I$411, "&gt;0")&gt;=3,
  SUM(LARGE(
    IF(
      ('Individual Results'!$D$2:$D$411=$A93) *
      ('Individual Results'!$C$2:$C$411=$B93) *
      ('Individual Results'!$I$2:$I$411&gt;0),
      VALUE('Individual Results'!$I$2:$I$411)
    ),
    {1,2,3}
  )),
  ""
)</f>
        <v>175</v>
      </c>
      <c r="E93" s="18" cm="1">
        <f t="array" ref="E93">IF(
  COUNTIFS('Individual Results'!$D$2:$D$411, $A93,
           'Individual Results'!$C$2:$C$411, $B93,
           'Individual Results'!$K$2:$K$411, "&gt;0")&gt;=3,
  SUM(LARGE(
    IF(
      ('Individual Results'!$D$2:$D$411=$A93) *
      ('Individual Results'!$C$2:$C$411=$B93) *
      ('Individual Results'!$K$2:$K$411&gt;0),
      VALUE('Individual Results'!$K$2:$K$411)
    ),
    {1,2,3}
  )),
  ""
)</f>
        <v>153</v>
      </c>
      <c r="F93" s="18" t="str" cm="1">
        <f t="array" ref="F93">IF(
  COUNTIFS('Individual Results'!$D$2:$D$411, $A93,
           'Individual Results'!$C$2:$C$411, $B93,
           'Individual Results'!$M$2:$M$411, "&gt;0")&gt;=3,
  SUM(LARGE(
    IF(
      ('Individual Results'!$D$2:$D$411=$A93) *
      ('Individual Results'!$C$2:$C$411=$B93) *
      ('Individual Results'!$M$2:$M$411&gt;0),
      VALUE('Individual Results'!$M$2:$M$411)
    ),
    {1,2,3}
  )),
  ""
)</f>
        <v/>
      </c>
      <c r="G93" s="18" t="str" cm="1">
        <f t="array" ref="G93">IF(
  COUNTIFS('Individual Results'!$D$2:$D$411, $A93,
           'Individual Results'!$C$2:$C$411, $B93,
           'Individual Results'!$O$2:$O$411, "&gt;0")&gt;=3,
  SUM(LARGE(
    IF(
      ('Individual Results'!$D$2:$D$411=$A93) *
      ('Individual Results'!$C$2:$C$411=$B93) *
      ('Individual Results'!$O$2:$O$411&gt;0),
      VALUE('Individual Results'!$O$2:$O$411)
    ),
    {1,2,3}
  )),
  ""
)</f>
        <v/>
      </c>
      <c r="H93" s="18" t="str" cm="1">
        <f t="array" ref="H93">IF(
  COUNTIFS('Individual Results'!$D$2:$D$411, $A93,
           'Individual Results'!$C$2:$C$411, $B93,
           'Individual Results'!$Q$2:$Q$411, "&gt;0")&gt;=3,
  SUM(LARGE(
    IF(
      ('Individual Results'!$D$2:$D$411=$A93) *
      ('Individual Results'!$C$2:$C$411=$B93) *
      ('Individual Results'!$Q$2:$Q$411&gt;0),
      VALUE('Individual Results'!$Q$2:$Q$411)
    ),
    {1,2,3}
  )),
  ""
)</f>
        <v/>
      </c>
      <c r="I93" s="18">
        <f t="shared" si="2"/>
        <v>438</v>
      </c>
    </row>
    <row r="94" spans="1:9" x14ac:dyDescent="0.4">
      <c r="A94" s="18" t="str">
        <f>TeamHelper!I91</f>
        <v>Sr Boys</v>
      </c>
      <c r="B94" s="18" t="str">
        <f>TeamHelper!H91</f>
        <v>Burnaby Mtn</v>
      </c>
      <c r="C94" s="18" cm="1">
        <f t="array" ref="C94">IF(
  COUNTIFS('Individual Results'!$D$2:$D$411, $A94,
           'Individual Results'!$C$2:$C$411, $B94,
           'Individual Results'!$G$2:$G$411, "&gt;0")&gt;=3,
  SUM(LARGE(
    IF(
      ('Individual Results'!$D$2:$D$411=$A94) *
      ('Individual Results'!$C$2:$C$411=$B94) *
      ('Individual Results'!$G$2:$G$411&gt;0),
      VALUE('Individual Results'!$G$2:$G$411)
    ),
    {1,2,3}
  )),
  ""
)</f>
        <v>59</v>
      </c>
      <c r="D94" s="18" t="str" cm="1">
        <f t="array" ref="D94">IF(
  COUNTIFS('Individual Results'!$D$2:$D$411, $A94,
           'Individual Results'!$C$2:$C$411, $B94,
           'Individual Results'!$I$2:$I$411, "&gt;0")&gt;=3,
  SUM(LARGE(
    IF(
      ('Individual Results'!$D$2:$D$411=$A94) *
      ('Individual Results'!$C$2:$C$411=$B94) *
      ('Individual Results'!$I$2:$I$411&gt;0),
      VALUE('Individual Results'!$I$2:$I$411)
    ),
    {1,2,3}
  )),
  ""
)</f>
        <v/>
      </c>
      <c r="E94" s="18" t="str" cm="1">
        <f t="array" ref="E94">IF(
  COUNTIFS('Individual Results'!$D$2:$D$411, $A94,
           'Individual Results'!$C$2:$C$411, $B94,
           'Individual Results'!$K$2:$K$411, "&gt;0")&gt;=3,
  SUM(LARGE(
    IF(
      ('Individual Results'!$D$2:$D$411=$A94) *
      ('Individual Results'!$C$2:$C$411=$B94) *
      ('Individual Results'!$K$2:$K$411&gt;0),
      VALUE('Individual Results'!$K$2:$K$411)
    ),
    {1,2,3}
  )),
  ""
)</f>
        <v/>
      </c>
      <c r="F94" s="18" t="str" cm="1">
        <f t="array" ref="F94">IF(
  COUNTIFS('Individual Results'!$D$2:$D$411, $A94,
           'Individual Results'!$C$2:$C$411, $B94,
           'Individual Results'!$M$2:$M$411, "&gt;0")&gt;=3,
  SUM(LARGE(
    IF(
      ('Individual Results'!$D$2:$D$411=$A94) *
      ('Individual Results'!$C$2:$C$411=$B94) *
      ('Individual Results'!$M$2:$M$411&gt;0),
      VALUE('Individual Results'!$M$2:$M$411)
    ),
    {1,2,3}
  )),
  ""
)</f>
        <v/>
      </c>
      <c r="G94" s="18" t="str" cm="1">
        <f t="array" ref="G94">IF(
  COUNTIFS('Individual Results'!$D$2:$D$411, $A94,
           'Individual Results'!$C$2:$C$411, $B94,
           'Individual Results'!$O$2:$O$411, "&gt;0")&gt;=3,
  SUM(LARGE(
    IF(
      ('Individual Results'!$D$2:$D$411=$A94) *
      ('Individual Results'!$C$2:$C$411=$B94) *
      ('Individual Results'!$O$2:$O$411&gt;0),
      VALUE('Individual Results'!$O$2:$O$411)
    ),
    {1,2,3}
  )),
  ""
)</f>
        <v/>
      </c>
      <c r="H94" s="18" t="str" cm="1">
        <f t="array" ref="H94">IF(
  COUNTIFS('Individual Results'!$D$2:$D$411, $A94,
           'Individual Results'!$C$2:$C$411, $B94,
           'Individual Results'!$Q$2:$Q$411, "&gt;0")&gt;=3,
  SUM(LARGE(
    IF(
      ('Individual Results'!$D$2:$D$411=$A94) *
      ('Individual Results'!$C$2:$C$411=$B94) *
      ('Individual Results'!$Q$2:$Q$411&gt;0),
      VALUE('Individual Results'!$Q$2:$Q$411)
    ),
    {1,2,3}
  )),
  ""
)</f>
        <v/>
      </c>
      <c r="I94" s="18">
        <f t="shared" si="2"/>
        <v>59</v>
      </c>
    </row>
    <row r="95" spans="1:9" x14ac:dyDescent="0.4">
      <c r="A95" s="18" t="str">
        <f>TeamHelper!I94</f>
        <v>Sr Boys</v>
      </c>
      <c r="B95" s="18" t="str">
        <f>TeamHelper!H94</f>
        <v>West Van</v>
      </c>
      <c r="C95" s="18" t="str" cm="1">
        <f t="array" ref="C95">IF(
  COUNTIFS('Individual Results'!$D$2:$D$411, $A95,
           'Individual Results'!$C$2:$C$411, $B95,
           'Individual Results'!$G$2:$G$411, "&gt;0")&gt;=3,
  SUM(LARGE(
    IF(
      ('Individual Results'!$D$2:$D$411=$A95) *
      ('Individual Results'!$C$2:$C$411=$B95) *
      ('Individual Results'!$G$2:$G$411&gt;0),
      VALUE('Individual Results'!$G$2:$G$411)
    ),
    {1,2,3}
  )),
  ""
)</f>
        <v/>
      </c>
      <c r="D95" s="18" t="str" cm="1">
        <f t="array" ref="D95">IF(
  COUNTIFS('Individual Results'!$D$2:$D$411, $A95,
           'Individual Results'!$C$2:$C$411, $B95,
           'Individual Results'!$I$2:$I$411, "&gt;0")&gt;=3,
  SUM(LARGE(
    IF(
      ('Individual Results'!$D$2:$D$411=$A95) *
      ('Individual Results'!$C$2:$C$411=$B95) *
      ('Individual Results'!$I$2:$I$411&gt;0),
      VALUE('Individual Results'!$I$2:$I$411)
    ),
    {1,2,3}
  )),
  ""
)</f>
        <v/>
      </c>
      <c r="E95" s="18" t="str" cm="1">
        <f t="array" ref="E95">IF(
  COUNTIFS('Individual Results'!$D$2:$D$411, $A95,
           'Individual Results'!$C$2:$C$411, $B95,
           'Individual Results'!$K$2:$K$411, "&gt;0")&gt;=3,
  SUM(LARGE(
    IF(
      ('Individual Results'!$D$2:$D$411=$A95) *
      ('Individual Results'!$C$2:$C$411=$B95) *
      ('Individual Results'!$K$2:$K$411&gt;0),
      VALUE('Individual Results'!$K$2:$K$411)
    ),
    {1,2,3}
  )),
  ""
)</f>
        <v/>
      </c>
      <c r="F95" s="18" t="str" cm="1">
        <f t="array" ref="F95">IF(
  COUNTIFS('Individual Results'!$D$2:$D$411, $A95,
           'Individual Results'!$C$2:$C$411, $B95,
           'Individual Results'!$M$2:$M$411, "&gt;0")&gt;=3,
  SUM(LARGE(
    IF(
      ('Individual Results'!$D$2:$D$411=$A95) *
      ('Individual Results'!$C$2:$C$411=$B95) *
      ('Individual Results'!$M$2:$M$411&gt;0),
      VALUE('Individual Results'!$M$2:$M$411)
    ),
    {1,2,3}
  )),
  ""
)</f>
        <v/>
      </c>
      <c r="G95" s="18" t="str" cm="1">
        <f t="array" ref="G95">IF(
  COUNTIFS('Individual Results'!$D$2:$D$411, $A95,
           'Individual Results'!$C$2:$C$411, $B95,
           'Individual Results'!$O$2:$O$411, "&gt;0")&gt;=3,
  SUM(LARGE(
    IF(
      ('Individual Results'!$D$2:$D$411=$A95) *
      ('Individual Results'!$C$2:$C$411=$B95) *
      ('Individual Results'!$O$2:$O$411&gt;0),
      VALUE('Individual Results'!$O$2:$O$411)
    ),
    {1,2,3}
  )),
  ""
)</f>
        <v/>
      </c>
      <c r="H95" s="18" t="str" cm="1">
        <f t="array" ref="H95">IF(
  COUNTIFS('Individual Results'!$D$2:$D$411, $A95,
           'Individual Results'!$C$2:$C$411, $B95,
           'Individual Results'!$Q$2:$Q$411, "&gt;0")&gt;=3,
  SUM(LARGE(
    IF(
      ('Individual Results'!$D$2:$D$411=$A95) *
      ('Individual Results'!$C$2:$C$411=$B95) *
      ('Individual Results'!$Q$2:$Q$411&gt;0),
      VALUE('Individual Results'!$Q$2:$Q$411)
    ),
    {1,2,3}
  )),
  ""
)</f>
        <v/>
      </c>
      <c r="I95" s="18">
        <f t="shared" si="2"/>
        <v>0</v>
      </c>
    </row>
    <row r="96" spans="1:9" x14ac:dyDescent="0.4">
      <c r="A96" s="18" t="str">
        <f>TeamHelper!I92</f>
        <v>Sr Boys</v>
      </c>
      <c r="B96" s="18" t="str">
        <f>TeamHelper!H92</f>
        <v>Brockton</v>
      </c>
      <c r="C96" s="18" t="str" cm="1">
        <f t="array" ref="C96">IF(
  COUNTIFS('Individual Results'!$D$2:$D$411, $A96,
           'Individual Results'!$C$2:$C$411, $B96,
           'Individual Results'!$G$2:$G$411, "&gt;0")&gt;=3,
  SUM(LARGE(
    IF(
      ('Individual Results'!$D$2:$D$411=$A96) *
      ('Individual Results'!$C$2:$C$411=$B96) *
      ('Individual Results'!$G$2:$G$411&gt;0),
      VALUE('Individual Results'!$G$2:$G$411)
    ),
    {1,2,3}
  )),
  ""
)</f>
        <v/>
      </c>
      <c r="D96" s="18" t="str" cm="1">
        <f t="array" ref="D96">IF(
  COUNTIFS('Individual Results'!$D$2:$D$411, $A96,
           'Individual Results'!$C$2:$C$411, $B96,
           'Individual Results'!$I$2:$I$411, "&gt;0")&gt;=3,
  SUM(LARGE(
    IF(
      ('Individual Results'!$D$2:$D$411=$A96) *
      ('Individual Results'!$C$2:$C$411=$B96) *
      ('Individual Results'!$I$2:$I$411&gt;0),
      VALUE('Individual Results'!$I$2:$I$411)
    ),
    {1,2,3}
  )),
  ""
)</f>
        <v/>
      </c>
      <c r="E96" s="18" t="str" cm="1">
        <f t="array" ref="E96">IF(
  COUNTIFS('Individual Results'!$D$2:$D$411, $A96,
           'Individual Results'!$C$2:$C$411, $B96,
           'Individual Results'!$K$2:$K$411, "&gt;0")&gt;=3,
  SUM(LARGE(
    IF(
      ('Individual Results'!$D$2:$D$411=$A96) *
      ('Individual Results'!$C$2:$C$411=$B96) *
      ('Individual Results'!$K$2:$K$411&gt;0),
      VALUE('Individual Results'!$K$2:$K$411)
    ),
    {1,2,3}
  )),
  ""
)</f>
        <v/>
      </c>
      <c r="F96" s="18" t="str" cm="1">
        <f t="array" ref="F96">IF(
  COUNTIFS('Individual Results'!$D$2:$D$411, $A96,
           'Individual Results'!$C$2:$C$411, $B96,
           'Individual Results'!$M$2:$M$411, "&gt;0")&gt;=3,
  SUM(LARGE(
    IF(
      ('Individual Results'!$D$2:$D$411=$A96) *
      ('Individual Results'!$C$2:$C$411=$B96) *
      ('Individual Results'!$M$2:$M$411&gt;0),
      VALUE('Individual Results'!$M$2:$M$411)
    ),
    {1,2,3}
  )),
  ""
)</f>
        <v/>
      </c>
      <c r="G96" s="18" t="str" cm="1">
        <f t="array" ref="G96">IF(
  COUNTIFS('Individual Results'!$D$2:$D$411, $A96,
           'Individual Results'!$C$2:$C$411, $B96,
           'Individual Results'!$O$2:$O$411, "&gt;0")&gt;=3,
  SUM(LARGE(
    IF(
      ('Individual Results'!$D$2:$D$411=$A96) *
      ('Individual Results'!$C$2:$C$411=$B96) *
      ('Individual Results'!$O$2:$O$411&gt;0),
      VALUE('Individual Results'!$O$2:$O$411)
    ),
    {1,2,3}
  )),
  ""
)</f>
        <v/>
      </c>
      <c r="H96" s="18" t="str" cm="1">
        <f t="array" ref="H96">IF(
  COUNTIFS('Individual Results'!$D$2:$D$411, $A96,
           'Individual Results'!$C$2:$C$411, $B96,
           'Individual Results'!$Q$2:$Q$411, "&gt;0")&gt;=3,
  SUM(LARGE(
    IF(
      ('Individual Results'!$D$2:$D$411=$A96) *
      ('Individual Results'!$C$2:$C$411=$B96) *
      ('Individual Results'!$Q$2:$Q$411&gt;0),
      VALUE('Individual Results'!$Q$2:$Q$411)
    ),
    {1,2,3}
  )),
  ""
)</f>
        <v/>
      </c>
      <c r="I96" s="18">
        <f t="shared" si="2"/>
        <v>0</v>
      </c>
    </row>
    <row r="97" spans="1:9" x14ac:dyDescent="0.4">
      <c r="A97" s="18" t="str">
        <f>TeamHelper!I98</f>
        <v>Sr Boys</v>
      </c>
      <c r="B97" s="18" t="str">
        <f>TeamHelper!H98</f>
        <v>Rockridge</v>
      </c>
      <c r="C97" s="18" t="str" cm="1">
        <f t="array" ref="C97">IF(
  COUNTIFS('Individual Results'!$D$2:$D$411, $A97,
           'Individual Results'!$C$2:$C$411, $B97,
           'Individual Results'!$G$2:$G$411, "&gt;0")&gt;=3,
  SUM(LARGE(
    IF(
      ('Individual Results'!$D$2:$D$411=$A97) *
      ('Individual Results'!$C$2:$C$411=$B97) *
      ('Individual Results'!$G$2:$G$411&gt;0),
      VALUE('Individual Results'!$G$2:$G$411)
    ),
    {1,2,3}
  )),
  ""
)</f>
        <v/>
      </c>
      <c r="D97" s="18" t="str" cm="1">
        <f t="array" ref="D97">IF(
  COUNTIFS('Individual Results'!$D$2:$D$411, $A97,
           'Individual Results'!$C$2:$C$411, $B97,
           'Individual Results'!$I$2:$I$411, "&gt;0")&gt;=3,
  SUM(LARGE(
    IF(
      ('Individual Results'!$D$2:$D$411=$A97) *
      ('Individual Results'!$C$2:$C$411=$B97) *
      ('Individual Results'!$I$2:$I$411&gt;0),
      VALUE('Individual Results'!$I$2:$I$411)
    ),
    {1,2,3}
  )),
  ""
)</f>
        <v/>
      </c>
      <c r="E97" s="18" t="str" cm="1">
        <f t="array" ref="E97">IF(
  COUNTIFS('Individual Results'!$D$2:$D$411, $A97,
           'Individual Results'!$C$2:$C$411, $B97,
           'Individual Results'!$K$2:$K$411, "&gt;0")&gt;=3,
  SUM(LARGE(
    IF(
      ('Individual Results'!$D$2:$D$411=$A97) *
      ('Individual Results'!$C$2:$C$411=$B97) *
      ('Individual Results'!$K$2:$K$411&gt;0),
      VALUE('Individual Results'!$K$2:$K$411)
    ),
    {1,2,3}
  )),
  ""
)</f>
        <v/>
      </c>
      <c r="F97" s="18" t="str" cm="1">
        <f t="array" ref="F97">IF(
  COUNTIFS('Individual Results'!$D$2:$D$411, $A97,
           'Individual Results'!$C$2:$C$411, $B97,
           'Individual Results'!$M$2:$M$411, "&gt;0")&gt;=3,
  SUM(LARGE(
    IF(
      ('Individual Results'!$D$2:$D$411=$A97) *
      ('Individual Results'!$C$2:$C$411=$B97) *
      ('Individual Results'!$M$2:$M$411&gt;0),
      VALUE('Individual Results'!$M$2:$M$411)
    ),
    {1,2,3}
  )),
  ""
)</f>
        <v/>
      </c>
      <c r="G97" s="18" t="str" cm="1">
        <f t="array" ref="G97">IF(
  COUNTIFS('Individual Results'!$D$2:$D$411, $A97,
           'Individual Results'!$C$2:$C$411, $B97,
           'Individual Results'!$O$2:$O$411, "&gt;0")&gt;=3,
  SUM(LARGE(
    IF(
      ('Individual Results'!$D$2:$D$411=$A97) *
      ('Individual Results'!$C$2:$C$411=$B97) *
      ('Individual Results'!$O$2:$O$411&gt;0),
      VALUE('Individual Results'!$O$2:$O$411)
    ),
    {1,2,3}
  )),
  ""
)</f>
        <v/>
      </c>
      <c r="H97" s="18" t="str" cm="1">
        <f t="array" ref="H97">IF(
  COUNTIFS('Individual Results'!$D$2:$D$411, $A97,
           'Individual Results'!$C$2:$C$411, $B97,
           'Individual Results'!$Q$2:$Q$411, "&gt;0")&gt;=3,
  SUM(LARGE(
    IF(
      ('Individual Results'!$D$2:$D$411=$A97) *
      ('Individual Results'!$C$2:$C$411=$B97) *
      ('Individual Results'!$Q$2:$Q$411&gt;0),
      VALUE('Individual Results'!$Q$2:$Q$411)
    ),
    {1,2,3}
  )),
  ""
)</f>
        <v/>
      </c>
      <c r="I97" s="18">
        <f t="shared" si="2"/>
        <v>0</v>
      </c>
    </row>
    <row r="98" spans="1:9" x14ac:dyDescent="0.4">
      <c r="A98" s="18" t="str">
        <f>TeamHelper!I98</f>
        <v>Sr Boys</v>
      </c>
      <c r="B98" s="18" t="str">
        <f>TeamHelper!H98</f>
        <v>Rockridge</v>
      </c>
      <c r="C98" s="18" t="str" cm="1">
        <f t="array" ref="C98">IF(
  COUNTIFS('Individual Results'!$D$2:$D$411, $A98,
           'Individual Results'!$C$2:$C$411, $B98,
           'Individual Results'!$G$2:$G$411, "&gt;0")&gt;=3,
  SUM(LARGE(
    IF(
      ('Individual Results'!$D$2:$D$411=$A98) *
      ('Individual Results'!$C$2:$C$411=$B98) *
      ('Individual Results'!$G$2:$G$411&gt;0),
      VALUE('Individual Results'!$G$2:$G$411)
    ),
    {1,2,3}
  )),
  ""
)</f>
        <v/>
      </c>
      <c r="D98" s="18" t="str" cm="1">
        <f t="array" ref="D98">IF(
  COUNTIFS('Individual Results'!$D$2:$D$411, $A98,
           'Individual Results'!$C$2:$C$411, $B98,
           'Individual Results'!$I$2:$I$411, "&gt;0")&gt;=3,
  SUM(LARGE(
    IF(
      ('Individual Results'!$D$2:$D$411=$A98) *
      ('Individual Results'!$C$2:$C$411=$B98) *
      ('Individual Results'!$I$2:$I$411&gt;0),
      VALUE('Individual Results'!$I$2:$I$411)
    ),
    {1,2,3}
  )),
  ""
)</f>
        <v/>
      </c>
      <c r="E98" s="18" t="str" cm="1">
        <f t="array" ref="E98">IF(
  COUNTIFS('Individual Results'!$D$2:$D$411, $A98,
           'Individual Results'!$C$2:$C$411, $B98,
           'Individual Results'!$K$2:$K$411, "&gt;0")&gt;=3,
  SUM(LARGE(
    IF(
      ('Individual Results'!$D$2:$D$411=$A98) *
      ('Individual Results'!$C$2:$C$411=$B98) *
      ('Individual Results'!$K$2:$K$411&gt;0),
      VALUE('Individual Results'!$K$2:$K$411)
    ),
    {1,2,3}
  )),
  ""
)</f>
        <v/>
      </c>
      <c r="F98" s="18" t="str" cm="1">
        <f t="array" ref="F98">IF(
  COUNTIFS('Individual Results'!$D$2:$D$411, $A98,
           'Individual Results'!$C$2:$C$411, $B98,
           'Individual Results'!$M$2:$M$411, "&gt;0")&gt;=3,
  SUM(LARGE(
    IF(
      ('Individual Results'!$D$2:$D$411=$A98) *
      ('Individual Results'!$C$2:$C$411=$B98) *
      ('Individual Results'!$M$2:$M$411&gt;0),
      VALUE('Individual Results'!$M$2:$M$411)
    ),
    {1,2,3}
  )),
  ""
)</f>
        <v/>
      </c>
      <c r="G98" s="18" t="str" cm="1">
        <f t="array" ref="G98">IF(
  COUNTIFS('Individual Results'!$D$2:$D$411, $A98,
           'Individual Results'!$C$2:$C$411, $B98,
           'Individual Results'!$O$2:$O$411, "&gt;0")&gt;=3,
  SUM(LARGE(
    IF(
      ('Individual Results'!$D$2:$D$411=$A98) *
      ('Individual Results'!$C$2:$C$411=$B98) *
      ('Individual Results'!$O$2:$O$411&gt;0),
      VALUE('Individual Results'!$O$2:$O$411)
    ),
    {1,2,3}
  )),
  ""
)</f>
        <v/>
      </c>
      <c r="H98" s="18" t="str" cm="1">
        <f t="array" ref="H98">IF(
  COUNTIFS('Individual Results'!$D$2:$D$411, $A98,
           'Individual Results'!$C$2:$C$411, $B98,
           'Individual Results'!$Q$2:$Q$411, "&gt;0")&gt;=3,
  SUM(LARGE(
    IF(
      ('Individual Results'!$D$2:$D$411=$A98) *
      ('Individual Results'!$C$2:$C$411=$B98) *
      ('Individual Results'!$Q$2:$Q$411&gt;0),
      VALUE('Individual Results'!$Q$2:$Q$411)
    ),
    {1,2,3}
  )),
  ""
)</f>
        <v/>
      </c>
      <c r="I98" s="18">
        <f t="shared" ref="I98:I101" si="3">SUM(C98:H98)</f>
        <v>0</v>
      </c>
    </row>
    <row r="99" spans="1:9" x14ac:dyDescent="0.4">
      <c r="A99" s="18" t="str">
        <f>TeamHelper!I89</f>
        <v>Sr Boys</v>
      </c>
      <c r="B99" s="18" t="str">
        <f>TeamHelper!H89</f>
        <v>STA</v>
      </c>
      <c r="C99" s="18" t="str" cm="1">
        <f t="array" ref="C99">IF(
  COUNTIFS('Individual Results'!$D$2:$D$411, $A99,
           'Individual Results'!$C$2:$C$411, $B99,
           'Individual Results'!$G$2:$G$411, "&gt;0")&gt;=3,
  SUM(LARGE(
    IF(
      ('Individual Results'!$D$2:$D$411=$A99) *
      ('Individual Results'!$C$2:$C$411=$B99) *
      ('Individual Results'!$G$2:$G$411&gt;0),
      VALUE('Individual Results'!$G$2:$G$411)
    ),
    {1,2,3}
  )),
  ""
)</f>
        <v/>
      </c>
      <c r="D99" s="18" t="str" cm="1">
        <f t="array" ref="D99">IF(
  COUNTIFS('Individual Results'!$D$2:$D$411, $A99,
           'Individual Results'!$C$2:$C$411, $B99,
           'Individual Results'!$I$2:$I$411, "&gt;0")&gt;=3,
  SUM(LARGE(
    IF(
      ('Individual Results'!$D$2:$D$411=$A99) *
      ('Individual Results'!$C$2:$C$411=$B99) *
      ('Individual Results'!$I$2:$I$411&gt;0),
      VALUE('Individual Results'!$I$2:$I$411)
    ),
    {1,2,3}
  )),
  ""
)</f>
        <v/>
      </c>
      <c r="E99" s="18" t="str" cm="1">
        <f t="array" ref="E99">IF(
  COUNTIFS('Individual Results'!$D$2:$D$411, $A99,
           'Individual Results'!$C$2:$C$411, $B99,
           'Individual Results'!$K$2:$K$411, "&gt;0")&gt;=3,
  SUM(LARGE(
    IF(
      ('Individual Results'!$D$2:$D$411=$A99) *
      ('Individual Results'!$C$2:$C$411=$B99) *
      ('Individual Results'!$K$2:$K$411&gt;0),
      VALUE('Individual Results'!$K$2:$K$411)
    ),
    {1,2,3}
  )),
  ""
)</f>
        <v/>
      </c>
      <c r="F99" s="18" t="str" cm="1">
        <f t="array" ref="F99">IF(
  COUNTIFS('Individual Results'!$D$2:$D$411, $A99,
           'Individual Results'!$C$2:$C$411, $B99,
           'Individual Results'!$M$2:$M$411, "&gt;0")&gt;=3,
  SUM(LARGE(
    IF(
      ('Individual Results'!$D$2:$D$411=$A99) *
      ('Individual Results'!$C$2:$C$411=$B99) *
      ('Individual Results'!$M$2:$M$411&gt;0),
      VALUE('Individual Results'!$M$2:$M$411)
    ),
    {1,2,3}
  )),
  ""
)</f>
        <v/>
      </c>
      <c r="G99" s="18" t="str" cm="1">
        <f t="array" ref="G99">IF(
  COUNTIFS('Individual Results'!$D$2:$D$411, $A99,
           'Individual Results'!$C$2:$C$411, $B99,
           'Individual Results'!$O$2:$O$411, "&gt;0")&gt;=3,
  SUM(LARGE(
    IF(
      ('Individual Results'!$D$2:$D$411=$A99) *
      ('Individual Results'!$C$2:$C$411=$B99) *
      ('Individual Results'!$O$2:$O$411&gt;0),
      VALUE('Individual Results'!$O$2:$O$411)
    ),
    {1,2,3}
  )),
  ""
)</f>
        <v/>
      </c>
      <c r="H99" s="18" t="str" cm="1">
        <f t="array" ref="H99">IF(
  COUNTIFS('Individual Results'!$D$2:$D$411, $A99,
           'Individual Results'!$C$2:$C$411, $B99,
           'Individual Results'!$Q$2:$Q$411, "&gt;0")&gt;=3,
  SUM(LARGE(
    IF(
      ('Individual Results'!$D$2:$D$411=$A99) *
      ('Individual Results'!$C$2:$C$411=$B99) *
      ('Individual Results'!$Q$2:$Q$411&gt;0),
      VALUE('Individual Results'!$Q$2:$Q$411)
    ),
    {1,2,3}
  )),
  ""
)</f>
        <v/>
      </c>
      <c r="I99" s="18">
        <f t="shared" si="3"/>
        <v>0</v>
      </c>
    </row>
    <row r="100" spans="1:9" x14ac:dyDescent="0.4">
      <c r="A100" s="18" t="str">
        <f>TeamHelper!I93</f>
        <v>Sr Boys</v>
      </c>
      <c r="B100" s="18" t="str">
        <f>TeamHelper!H93</f>
        <v>Windsor</v>
      </c>
      <c r="C100" s="18" t="str" cm="1">
        <f t="array" ref="C100">IF(
  COUNTIFS('Individual Results'!$D$2:$D$411, $A100,
           'Individual Results'!$C$2:$C$411, $B100,
           'Individual Results'!$G$2:$G$411, "&gt;0")&gt;=3,
  SUM(LARGE(
    IF(
      ('Individual Results'!$D$2:$D$411=$A100) *
      ('Individual Results'!$C$2:$C$411=$B100) *
      ('Individual Results'!$G$2:$G$411&gt;0),
      VALUE('Individual Results'!$G$2:$G$411)
    ),
    {1,2,3}
  )),
  ""
)</f>
        <v/>
      </c>
      <c r="D100" s="18" t="str" cm="1">
        <f t="array" ref="D100">IF(
  COUNTIFS('Individual Results'!$D$2:$D$411, $A100,
           'Individual Results'!$C$2:$C$411, $B100,
           'Individual Results'!$I$2:$I$411, "&gt;0")&gt;=3,
  SUM(LARGE(
    IF(
      ('Individual Results'!$D$2:$D$411=$A100) *
      ('Individual Results'!$C$2:$C$411=$B100) *
      ('Individual Results'!$I$2:$I$411&gt;0),
      VALUE('Individual Results'!$I$2:$I$411)
    ),
    {1,2,3}
  )),
  ""
)</f>
        <v/>
      </c>
      <c r="E100" s="18" t="str" cm="1">
        <f t="array" ref="E100">IF(
  COUNTIFS('Individual Results'!$D$2:$D$411, $A100,
           'Individual Results'!$C$2:$C$411, $B100,
           'Individual Results'!$K$2:$K$411, "&gt;0")&gt;=3,
  SUM(LARGE(
    IF(
      ('Individual Results'!$D$2:$D$411=$A100) *
      ('Individual Results'!$C$2:$C$411=$B100) *
      ('Individual Results'!$K$2:$K$411&gt;0),
      VALUE('Individual Results'!$K$2:$K$411)
    ),
    {1,2,3}
  )),
  ""
)</f>
        <v/>
      </c>
      <c r="F100" s="18" t="str" cm="1">
        <f t="array" ref="F100">IF(
  COUNTIFS('Individual Results'!$D$2:$D$411, $A100,
           'Individual Results'!$C$2:$C$411, $B100,
           'Individual Results'!$M$2:$M$411, "&gt;0")&gt;=3,
  SUM(LARGE(
    IF(
      ('Individual Results'!$D$2:$D$411=$A100) *
      ('Individual Results'!$C$2:$C$411=$B100) *
      ('Individual Results'!$M$2:$M$411&gt;0),
      VALUE('Individual Results'!$M$2:$M$411)
    ),
    {1,2,3}
  )),
  ""
)</f>
        <v/>
      </c>
      <c r="G100" s="18" t="str" cm="1">
        <f t="array" ref="G100">IF(
  COUNTIFS('Individual Results'!$D$2:$D$411, $A100,
           'Individual Results'!$C$2:$C$411, $B100,
           'Individual Results'!$O$2:$O$411, "&gt;0")&gt;=3,
  SUM(LARGE(
    IF(
      ('Individual Results'!$D$2:$D$411=$A100) *
      ('Individual Results'!$C$2:$C$411=$B100) *
      ('Individual Results'!$O$2:$O$411&gt;0),
      VALUE('Individual Results'!$O$2:$O$411)
    ),
    {1,2,3}
  )),
  ""
)</f>
        <v/>
      </c>
      <c r="H100" s="18" t="str" cm="1">
        <f t="array" ref="H100">IF(
  COUNTIFS('Individual Results'!$D$2:$D$411, $A100,
           'Individual Results'!$C$2:$C$411, $B100,
           'Individual Results'!$Q$2:$Q$411, "&gt;0")&gt;=3,
  SUM(LARGE(
    IF(
      ('Individual Results'!$D$2:$D$411=$A100) *
      ('Individual Results'!$C$2:$C$411=$B100) *
      ('Individual Results'!$Q$2:$Q$411&gt;0),
      VALUE('Individual Results'!$Q$2:$Q$411)
    ),
    {1,2,3}
  )),
  ""
)</f>
        <v/>
      </c>
      <c r="I100" s="18">
        <f t="shared" si="3"/>
        <v>0</v>
      </c>
    </row>
    <row r="101" spans="1:9" x14ac:dyDescent="0.4">
      <c r="A101" s="18" t="str">
        <f>TeamHelper!I96</f>
        <v>Sr Boys</v>
      </c>
      <c r="B101" s="18" t="str">
        <f>TeamHelper!H96</f>
        <v>St. Georges</v>
      </c>
      <c r="C101" s="18" t="str" cm="1">
        <f t="array" ref="C101">IF(
  COUNTIFS('Individual Results'!$D$2:$D$411, $A101,
           'Individual Results'!$C$2:$C$411, $B101,
           'Individual Results'!$G$2:$G$411, "&gt;0")&gt;=3,
  SUM(LARGE(
    IF(
      ('Individual Results'!$D$2:$D$411=$A101) *
      ('Individual Results'!$C$2:$C$411=$B101) *
      ('Individual Results'!$G$2:$G$411&gt;0),
      VALUE('Individual Results'!$G$2:$G$411)
    ),
    {1,2,3}
  )),
  ""
)</f>
        <v/>
      </c>
      <c r="D101" s="18" t="str" cm="1">
        <f t="array" ref="D101">IF(
  COUNTIFS('Individual Results'!$D$2:$D$411, $A101,
           'Individual Results'!$C$2:$C$411, $B101,
           'Individual Results'!$I$2:$I$411, "&gt;0")&gt;=3,
  SUM(LARGE(
    IF(
      ('Individual Results'!$D$2:$D$411=$A101) *
      ('Individual Results'!$C$2:$C$411=$B101) *
      ('Individual Results'!$I$2:$I$411&gt;0),
      VALUE('Individual Results'!$I$2:$I$411)
    ),
    {1,2,3}
  )),
  ""
)</f>
        <v/>
      </c>
      <c r="E101" s="18" t="str" cm="1">
        <f t="array" ref="E101">IF(
  COUNTIFS('Individual Results'!$D$2:$D$411, $A101,
           'Individual Results'!$C$2:$C$411, $B101,
           'Individual Results'!$K$2:$K$411, "&gt;0")&gt;=3,
  SUM(LARGE(
    IF(
      ('Individual Results'!$D$2:$D$411=$A101) *
      ('Individual Results'!$C$2:$C$411=$B101) *
      ('Individual Results'!$K$2:$K$411&gt;0),
      VALUE('Individual Results'!$K$2:$K$411)
    ),
    {1,2,3}
  )),
  ""
)</f>
        <v/>
      </c>
      <c r="F101" s="18" t="str" cm="1">
        <f t="array" ref="F101">IF(
  COUNTIFS('Individual Results'!$D$2:$D$411, $A101,
           'Individual Results'!$C$2:$C$411, $B101,
           'Individual Results'!$M$2:$M$411, "&gt;0")&gt;=3,
  SUM(LARGE(
    IF(
      ('Individual Results'!$D$2:$D$411=$A101) *
      ('Individual Results'!$C$2:$C$411=$B101) *
      ('Individual Results'!$M$2:$M$411&gt;0),
      VALUE('Individual Results'!$M$2:$M$411)
    ),
    {1,2,3}
  )),
  ""
)</f>
        <v/>
      </c>
      <c r="G101" s="18" t="str" cm="1">
        <f t="array" ref="G101">IF(
  COUNTIFS('Individual Results'!$D$2:$D$411, $A101,
           'Individual Results'!$C$2:$C$411, $B101,
           'Individual Results'!$O$2:$O$411, "&gt;0")&gt;=3,
  SUM(LARGE(
    IF(
      ('Individual Results'!$D$2:$D$411=$A101) *
      ('Individual Results'!$C$2:$C$411=$B101) *
      ('Individual Results'!$O$2:$O$411&gt;0),
      VALUE('Individual Results'!$O$2:$O$411)
    ),
    {1,2,3}
  )),
  ""
)</f>
        <v/>
      </c>
      <c r="H101" s="18" t="str" cm="1">
        <f t="array" ref="H101">IF(
  COUNTIFS('Individual Results'!$D$2:$D$411, $A101,
           'Individual Results'!$C$2:$C$411, $B101,
           'Individual Results'!$Q$2:$Q$411, "&gt;0")&gt;=3,
  SUM(LARGE(
    IF(
      ('Individual Results'!$D$2:$D$411=$A101) *
      ('Individual Results'!$C$2:$C$411=$B101) *
      ('Individual Results'!$Q$2:$Q$411&gt;0),
      VALUE('Individual Results'!$Q$2:$Q$411)
    ),
    {1,2,3}
  )),
  ""
)</f>
        <v/>
      </c>
      <c r="I101" s="18">
        <f t="shared" si="3"/>
        <v>0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35</v>
      </c>
      <c r="B1" s="31" t="s">
        <v>6</v>
      </c>
    </row>
    <row r="3" spans="1:9" x14ac:dyDescent="0.4">
      <c r="A3" s="29" t="s">
        <v>1</v>
      </c>
      <c r="B3" s="29" t="s">
        <v>5</v>
      </c>
      <c r="C3" s="33" t="s">
        <v>2</v>
      </c>
      <c r="D3" s="33" t="s">
        <v>3</v>
      </c>
      <c r="E3" s="33" t="s">
        <v>4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Carson</v>
      </c>
      <c r="C4" s="32" t="str">
        <v/>
      </c>
      <c r="D4" s="32" t="str">
        <v/>
      </c>
      <c r="E4" s="32" t="str">
        <v/>
      </c>
      <c r="F4" s="32" t="str">
        <v/>
      </c>
      <c r="G4" s="32" t="str">
        <v/>
      </c>
      <c r="H4" s="32" t="str">
        <v/>
      </c>
      <c r="I4" s="32">
        <v>0</v>
      </c>
    </row>
    <row r="5" spans="1:9" x14ac:dyDescent="0.4">
      <c r="A5" s="18" t="str">
        <v>Bant Boys</v>
      </c>
      <c r="B5" s="18" t="str">
        <v>Seycove</v>
      </c>
      <c r="C5" s="32">
        <v>138</v>
      </c>
      <c r="D5" s="32">
        <v>92</v>
      </c>
      <c r="E5" s="32" t="str">
        <v/>
      </c>
      <c r="F5" s="32" t="str">
        <v/>
      </c>
      <c r="G5" s="32" t="str">
        <v/>
      </c>
      <c r="H5" s="32" t="str">
        <v/>
      </c>
      <c r="I5" s="32">
        <v>230</v>
      </c>
    </row>
    <row r="6" spans="1:9" x14ac:dyDescent="0.4">
      <c r="A6" s="18" t="str">
        <v>Bant Boys</v>
      </c>
      <c r="B6" s="18" t="str">
        <v>Pemberton</v>
      </c>
      <c r="C6" s="32" t="str">
        <v/>
      </c>
      <c r="D6" s="32" t="str">
        <v/>
      </c>
      <c r="E6" s="32">
        <v>163</v>
      </c>
      <c r="F6" s="32" t="str">
        <v/>
      </c>
      <c r="G6" s="32" t="str">
        <v/>
      </c>
      <c r="H6" s="32" t="str">
        <v/>
      </c>
      <c r="I6" s="32">
        <v>163</v>
      </c>
    </row>
    <row r="7" spans="1:9" x14ac:dyDescent="0.4">
      <c r="A7" s="18" t="str">
        <v>Bant Boys</v>
      </c>
      <c r="B7" s="18" t="str">
        <v>Elphinstone</v>
      </c>
      <c r="C7" s="32" t="str">
        <v/>
      </c>
      <c r="D7" s="32" t="str">
        <v/>
      </c>
      <c r="E7" s="32">
        <v>154</v>
      </c>
      <c r="F7" s="32" t="str">
        <v/>
      </c>
      <c r="G7" s="32" t="str">
        <v/>
      </c>
      <c r="H7" s="32" t="str">
        <v/>
      </c>
      <c r="I7" s="32">
        <v>154</v>
      </c>
    </row>
    <row r="8" spans="1:9" x14ac:dyDescent="0.4">
      <c r="A8" s="18" t="str">
        <v>Bant Boys</v>
      </c>
      <c r="B8" s="18" t="str">
        <v>St. Georges</v>
      </c>
      <c r="C8" s="32" t="str">
        <v/>
      </c>
      <c r="D8" s="32" t="str">
        <v/>
      </c>
      <c r="E8" s="32" t="str">
        <v/>
      </c>
      <c r="F8" s="32" t="str">
        <v/>
      </c>
      <c r="G8" s="32" t="str">
        <v/>
      </c>
      <c r="H8" s="32" t="str">
        <v/>
      </c>
      <c r="I8" s="32">
        <v>0</v>
      </c>
    </row>
    <row r="9" spans="1:9" x14ac:dyDescent="0.4">
      <c r="A9" s="18" t="str">
        <v>Bant Boys</v>
      </c>
      <c r="B9" s="18" t="str">
        <v>Windsor</v>
      </c>
      <c r="C9" s="32" t="str">
        <v/>
      </c>
      <c r="D9" s="32" t="str">
        <v/>
      </c>
      <c r="E9" s="32" t="str">
        <v/>
      </c>
      <c r="F9" s="32" t="str">
        <v/>
      </c>
      <c r="G9" s="32" t="str">
        <v/>
      </c>
      <c r="H9" s="32" t="str">
        <v/>
      </c>
      <c r="I9" s="32">
        <v>0</v>
      </c>
    </row>
    <row r="10" spans="1:9" x14ac:dyDescent="0.4">
      <c r="A10" s="18" t="str">
        <v>Bant Boys</v>
      </c>
      <c r="B10" s="18" t="str">
        <v>Argyle</v>
      </c>
      <c r="C10" s="32">
        <v>225</v>
      </c>
      <c r="D10" s="32">
        <v>138</v>
      </c>
      <c r="E10" s="32">
        <v>200</v>
      </c>
      <c r="F10" s="32" t="str">
        <v/>
      </c>
      <c r="G10" s="32" t="str">
        <v/>
      </c>
      <c r="H10" s="32" t="str">
        <v/>
      </c>
      <c r="I10" s="32">
        <v>563</v>
      </c>
    </row>
    <row r="11" spans="1:9" x14ac:dyDescent="0.4">
      <c r="A11" s="18" t="str">
        <v>Bant Boys</v>
      </c>
      <c r="B11" s="18" t="str">
        <v xml:space="preserve">Don Ross </v>
      </c>
      <c r="C11" s="32" t="str">
        <v/>
      </c>
      <c r="D11" s="32" t="str">
        <v/>
      </c>
      <c r="E11" s="32" t="str">
        <v/>
      </c>
      <c r="F11" s="32" t="str">
        <v/>
      </c>
      <c r="G11" s="32" t="str">
        <v/>
      </c>
      <c r="H11" s="32" t="str">
        <v/>
      </c>
      <c r="I11" s="32">
        <v>0</v>
      </c>
    </row>
    <row r="12" spans="1:9" x14ac:dyDescent="0.4">
      <c r="A12" s="18" t="str">
        <v>Bant Boys</v>
      </c>
      <c r="B12" s="18" t="str">
        <v>Handsworth</v>
      </c>
      <c r="C12" s="32">
        <v>190</v>
      </c>
      <c r="D12" s="32">
        <v>180</v>
      </c>
      <c r="E12" s="32">
        <v>181</v>
      </c>
      <c r="F12" s="32" t="str">
        <v/>
      </c>
      <c r="G12" s="32" t="str">
        <v/>
      </c>
      <c r="H12" s="32" t="str">
        <v/>
      </c>
      <c r="I12" s="32">
        <v>551</v>
      </c>
    </row>
    <row r="13" spans="1:9" x14ac:dyDescent="0.4">
      <c r="A13" s="18" t="str">
        <v>Bant Boys</v>
      </c>
      <c r="B13" s="18" t="str">
        <v>Whistler</v>
      </c>
      <c r="C13" s="32" t="str">
        <v/>
      </c>
      <c r="D13" s="32" t="str">
        <v/>
      </c>
      <c r="E13" s="32" t="str">
        <v/>
      </c>
      <c r="F13" s="32" t="str">
        <v/>
      </c>
      <c r="G13" s="32" t="str">
        <v/>
      </c>
      <c r="H13" s="32" t="str">
        <v/>
      </c>
      <c r="I13" s="32">
        <v>0</v>
      </c>
    </row>
    <row r="14" spans="1:9" x14ac:dyDescent="0.4">
      <c r="A14" s="18" t="str">
        <v>Bant Boys</v>
      </c>
      <c r="B14" s="18" t="str">
        <v>Collingwood</v>
      </c>
      <c r="C14" s="32">
        <v>108</v>
      </c>
      <c r="D14" s="32">
        <v>167</v>
      </c>
      <c r="E14" s="32">
        <v>157</v>
      </c>
      <c r="F14" s="32" t="str">
        <v/>
      </c>
      <c r="G14" s="32" t="str">
        <v/>
      </c>
      <c r="H14" s="32" t="str">
        <v/>
      </c>
      <c r="I14" s="32">
        <v>432</v>
      </c>
    </row>
    <row r="15" spans="1:9" x14ac:dyDescent="0.4">
      <c r="A15" s="18" t="str">
        <v>Bant Boys</v>
      </c>
      <c r="B15" s="18" t="str">
        <v>STA</v>
      </c>
      <c r="C15" s="32">
        <v>220</v>
      </c>
      <c r="D15" s="32">
        <v>215</v>
      </c>
      <c r="E15" s="32">
        <v>176</v>
      </c>
      <c r="F15" s="32" t="str">
        <v/>
      </c>
      <c r="G15" s="32" t="str">
        <v/>
      </c>
      <c r="H15" s="32" t="str">
        <v/>
      </c>
      <c r="I15" s="32">
        <v>611</v>
      </c>
    </row>
    <row r="16" spans="1:9" x14ac:dyDescent="0.4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Sutherland</v>
      </c>
      <c r="C17" s="32">
        <v>114</v>
      </c>
      <c r="D17" s="32">
        <v>112</v>
      </c>
      <c r="E17" s="32">
        <v>117</v>
      </c>
      <c r="F17" s="32" t="str">
        <v/>
      </c>
      <c r="G17" s="32" t="str">
        <v/>
      </c>
      <c r="H17" s="32" t="str">
        <v/>
      </c>
      <c r="I17" s="32">
        <v>343</v>
      </c>
    </row>
    <row r="18" spans="1:9" x14ac:dyDescent="0.4">
      <c r="A18" s="18" t="str">
        <v>Bant Boys</v>
      </c>
      <c r="B18" s="18" t="str">
        <v>Mulgrave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West Van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Chatelech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Brockton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Rockridge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17"/>
  <sheetViews>
    <sheetView topLeftCell="A14" workbookViewId="0">
      <selection activeCell="I35" sqref="I35"/>
    </sheetView>
  </sheetViews>
  <sheetFormatPr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9.109375" style="32" customWidth="1"/>
    <col min="5" max="5" width="8.88671875" style="33"/>
    <col min="6" max="15" width="8.88671875" style="32"/>
    <col min="16" max="16" width="8.88671875" style="18"/>
    <col min="17" max="18" width="8.88671875" style="32"/>
    <col min="19" max="16384" width="8.88671875" style="18"/>
  </cols>
  <sheetData>
    <row r="1" spans="1:21" s="36" customFormat="1" ht="20.399999999999999" x14ac:dyDescent="0.45">
      <c r="A1" s="18" t="s">
        <v>35</v>
      </c>
      <c r="C1" s="64" t="s">
        <v>10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0</v>
      </c>
      <c r="B3" s="6" t="s">
        <v>1</v>
      </c>
      <c r="C3" s="65" t="s">
        <v>5</v>
      </c>
      <c r="D3" s="6" t="s">
        <v>25</v>
      </c>
      <c r="E3" s="6" t="s">
        <v>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43</v>
      </c>
      <c r="L3" s="6" t="s">
        <v>44</v>
      </c>
      <c r="M3" s="6" t="s">
        <v>42</v>
      </c>
      <c r="N3" s="6" t="s">
        <v>45</v>
      </c>
      <c r="O3" s="6" t="s">
        <v>46</v>
      </c>
      <c r="P3" s="7" t="s">
        <v>47</v>
      </c>
      <c r="Q3" s="7" t="s">
        <v>48</v>
      </c>
      <c r="R3" s="6" t="s">
        <v>55</v>
      </c>
      <c r="S3" s="6" t="s">
        <v>31</v>
      </c>
      <c r="T3" s="6" t="s">
        <v>56</v>
      </c>
      <c r="U3" s="6" t="s">
        <v>15</v>
      </c>
    </row>
    <row r="4" spans="1:21" x14ac:dyDescent="0.4">
      <c r="A4" s="18" t="str" cm="1">
        <f t="array" ref="A4:U117">_xlfn._xlws.SORT(
  _xlfn._xlws.FILTER('Individual Results'!A2:U512, 'Individual Results'!B2:B512 = $C$1),
  20, -1
)</f>
        <v xml:space="preserve">Keaton Schisler </v>
      </c>
      <c r="B4" s="18" t="str">
        <v>Sr Boys</v>
      </c>
      <c r="C4" s="66" t="str">
        <v>Seycove</v>
      </c>
      <c r="D4" s="32" t="str">
        <v>Sr Boys</v>
      </c>
      <c r="E4" s="33">
        <v>12384</v>
      </c>
      <c r="F4" s="32">
        <v>1</v>
      </c>
      <c r="G4" s="32">
        <v>100</v>
      </c>
      <c r="H4" s="32">
        <v>2</v>
      </c>
      <c r="I4" s="32">
        <v>95</v>
      </c>
      <c r="J4" s="32">
        <v>1</v>
      </c>
      <c r="K4" s="32">
        <v>100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295</v>
      </c>
      <c r="S4" s="18">
        <v>0</v>
      </c>
      <c r="T4" s="18">
        <v>295</v>
      </c>
      <c r="U4" s="18">
        <v>1</v>
      </c>
    </row>
    <row r="5" spans="1:21" x14ac:dyDescent="0.4">
      <c r="A5" s="18" t="str">
        <v>Simon Lehky</v>
      </c>
      <c r="B5" s="18" t="str">
        <v>Sr Boys</v>
      </c>
      <c r="C5" s="66" t="str">
        <v>Howe Sound</v>
      </c>
      <c r="D5" s="32" t="str">
        <v>Sr Boys</v>
      </c>
      <c r="E5" s="33">
        <v>12342</v>
      </c>
      <c r="F5" s="32">
        <v>2</v>
      </c>
      <c r="G5" s="32">
        <v>95</v>
      </c>
      <c r="H5" s="32">
        <v>6</v>
      </c>
      <c r="I5" s="32">
        <v>75</v>
      </c>
      <c r="J5" s="32">
        <v>4</v>
      </c>
      <c r="K5" s="32">
        <v>85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255</v>
      </c>
      <c r="S5" s="18">
        <v>0</v>
      </c>
      <c r="T5" s="18">
        <v>255</v>
      </c>
      <c r="U5" s="18">
        <v>2</v>
      </c>
    </row>
    <row r="6" spans="1:21" x14ac:dyDescent="0.4">
      <c r="A6" s="18" t="str">
        <v xml:space="preserve">Antoine Lessard   </v>
      </c>
      <c r="B6" s="18" t="str">
        <v>Sr Boys</v>
      </c>
      <c r="C6" s="66" t="str">
        <v>Pemberton</v>
      </c>
      <c r="D6" s="32" t="str">
        <v>Sr Boys</v>
      </c>
      <c r="E6" s="33">
        <v>12377</v>
      </c>
      <c r="F6" s="32">
        <v>4</v>
      </c>
      <c r="G6" s="32">
        <v>85</v>
      </c>
      <c r="H6" s="32">
        <v>5</v>
      </c>
      <c r="I6" s="32">
        <v>80</v>
      </c>
      <c r="J6" s="32">
        <v>8</v>
      </c>
      <c r="K6" s="32">
        <v>65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230</v>
      </c>
      <c r="S6" s="18">
        <v>0</v>
      </c>
      <c r="T6" s="18">
        <v>230</v>
      </c>
      <c r="U6" s="18">
        <v>3</v>
      </c>
    </row>
    <row r="7" spans="1:21" x14ac:dyDescent="0.4">
      <c r="A7" s="18" t="str">
        <v>Jonah Rickard</v>
      </c>
      <c r="B7" s="18" t="str">
        <v>Sr Boys</v>
      </c>
      <c r="C7" s="66" t="str">
        <v>Carson</v>
      </c>
      <c r="D7" s="32" t="str">
        <v>Sr Boys</v>
      </c>
      <c r="E7" s="33">
        <v>12316</v>
      </c>
      <c r="F7" s="32">
        <v>13</v>
      </c>
      <c r="G7" s="32">
        <v>49</v>
      </c>
      <c r="H7" s="32">
        <v>4</v>
      </c>
      <c r="I7" s="32">
        <v>85</v>
      </c>
      <c r="J7" s="32">
        <v>2</v>
      </c>
      <c r="K7" s="32">
        <v>95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229</v>
      </c>
      <c r="S7" s="18">
        <v>0</v>
      </c>
      <c r="T7" s="18">
        <v>229</v>
      </c>
      <c r="U7" s="18">
        <v>4</v>
      </c>
    </row>
    <row r="8" spans="1:21" x14ac:dyDescent="0.4">
      <c r="A8" s="18" t="str">
        <v>Riley Hobbs</v>
      </c>
      <c r="B8" s="18" t="str">
        <v>Sr Boys</v>
      </c>
      <c r="C8" s="66" t="str">
        <v>Handsworth</v>
      </c>
      <c r="D8" s="32" t="str">
        <v>Sr Boys</v>
      </c>
      <c r="E8" s="33">
        <v>12006</v>
      </c>
      <c r="F8" s="32">
        <v>3</v>
      </c>
      <c r="G8" s="32">
        <v>90</v>
      </c>
      <c r="H8" s="32">
        <v>28</v>
      </c>
      <c r="I8" s="32">
        <v>32</v>
      </c>
      <c r="J8" s="32">
        <v>3</v>
      </c>
      <c r="K8" s="32">
        <v>90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212</v>
      </c>
      <c r="S8" s="18">
        <v>0</v>
      </c>
      <c r="T8" s="18">
        <v>212</v>
      </c>
      <c r="U8" s="18">
        <v>5</v>
      </c>
    </row>
    <row r="9" spans="1:21" x14ac:dyDescent="0.4">
      <c r="A9" s="18" t="str">
        <v>Jed Fleming</v>
      </c>
      <c r="B9" s="18" t="str">
        <v>Sr Boys</v>
      </c>
      <c r="C9" s="66" t="str">
        <v>Howe Sound</v>
      </c>
      <c r="D9" s="32" t="str">
        <v>Sr Boys</v>
      </c>
      <c r="E9" s="33">
        <v>12338</v>
      </c>
      <c r="F9" s="32">
        <v>14</v>
      </c>
      <c r="G9" s="32">
        <v>47</v>
      </c>
      <c r="H9" s="32">
        <v>3</v>
      </c>
      <c r="I9" s="32">
        <v>90</v>
      </c>
      <c r="J9" s="32">
        <v>14</v>
      </c>
      <c r="K9" s="32">
        <v>47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184</v>
      </c>
      <c r="S9" s="18">
        <v>0</v>
      </c>
      <c r="T9" s="18">
        <v>184</v>
      </c>
      <c r="U9" s="18">
        <v>6</v>
      </c>
    </row>
    <row r="10" spans="1:21" x14ac:dyDescent="0.4">
      <c r="A10" s="18" t="str">
        <v>Sam Tierney</v>
      </c>
      <c r="B10" s="18" t="str">
        <v>Sr Boys</v>
      </c>
      <c r="C10" s="66" t="str">
        <v>Pemberton</v>
      </c>
      <c r="D10" s="32" t="str">
        <v>Sr Boys</v>
      </c>
      <c r="E10" s="33">
        <v>12371</v>
      </c>
      <c r="F10" s="32">
        <v>19</v>
      </c>
      <c r="G10" s="32">
        <v>41</v>
      </c>
      <c r="H10" s="32">
        <v>11</v>
      </c>
      <c r="I10" s="32">
        <v>53</v>
      </c>
      <c r="J10" s="32">
        <v>5</v>
      </c>
      <c r="K10" s="32">
        <v>80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174</v>
      </c>
      <c r="S10" s="18">
        <v>0</v>
      </c>
      <c r="T10" s="18">
        <v>174</v>
      </c>
      <c r="U10" s="18">
        <v>7</v>
      </c>
    </row>
    <row r="11" spans="1:21" x14ac:dyDescent="0.4">
      <c r="A11" s="18" t="str">
        <v>Jack Kettles</v>
      </c>
      <c r="B11" s="18" t="str">
        <v>Sr Boys</v>
      </c>
      <c r="C11" s="66" t="str">
        <v>Pemberton</v>
      </c>
      <c r="D11" s="32" t="str">
        <v>Sr Boys</v>
      </c>
      <c r="E11" s="33">
        <v>12363</v>
      </c>
      <c r="F11" s="32">
        <v>5</v>
      </c>
      <c r="G11" s="32">
        <v>80</v>
      </c>
      <c r="H11" s="32">
        <v>27</v>
      </c>
      <c r="I11" s="32">
        <v>33</v>
      </c>
      <c r="J11" s="32">
        <v>10</v>
      </c>
      <c r="K11" s="32">
        <v>55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168</v>
      </c>
      <c r="S11" s="18">
        <v>0</v>
      </c>
      <c r="T11" s="18">
        <v>168</v>
      </c>
      <c r="U11" s="18">
        <v>8</v>
      </c>
    </row>
    <row r="12" spans="1:21" x14ac:dyDescent="0.4">
      <c r="A12" s="18" t="str">
        <v>Nathaniel Pica</v>
      </c>
      <c r="B12" s="18" t="str">
        <v>Sr Boys</v>
      </c>
      <c r="C12" s="66" t="str">
        <v>Handsworth</v>
      </c>
      <c r="D12" s="32" t="str">
        <v>Sr Boys</v>
      </c>
      <c r="E12" s="33">
        <v>12329</v>
      </c>
      <c r="F12" s="32">
        <v>10</v>
      </c>
      <c r="G12" s="32">
        <v>55</v>
      </c>
      <c r="H12" s="32">
        <v>42</v>
      </c>
      <c r="I12" s="32">
        <v>18</v>
      </c>
      <c r="J12" s="32">
        <v>6</v>
      </c>
      <c r="K12" s="32">
        <v>75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148</v>
      </c>
      <c r="S12" s="18">
        <v>0</v>
      </c>
      <c r="T12" s="18">
        <v>148</v>
      </c>
      <c r="U12" s="18">
        <v>9</v>
      </c>
    </row>
    <row r="13" spans="1:21" x14ac:dyDescent="0.4">
      <c r="A13" s="18" t="str">
        <v xml:space="preserve">Mateo Quist </v>
      </c>
      <c r="B13" s="18" t="str">
        <v>Sr Boys</v>
      </c>
      <c r="C13" s="66" t="str">
        <v>Howe Sound</v>
      </c>
      <c r="D13" s="32" t="str">
        <v>Sr Boys</v>
      </c>
      <c r="E13" s="33">
        <v>12344</v>
      </c>
      <c r="F13" s="32" t="str">
        <v>DNS</v>
      </c>
      <c r="G13" s="32">
        <v>0</v>
      </c>
      <c r="H13" s="32">
        <v>1</v>
      </c>
      <c r="I13" s="32">
        <v>100</v>
      </c>
      <c r="J13" s="32">
        <v>15</v>
      </c>
      <c r="K13" s="32">
        <v>45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145</v>
      </c>
      <c r="S13" s="18">
        <v>0</v>
      </c>
      <c r="T13" s="18">
        <v>145</v>
      </c>
      <c r="U13" s="18">
        <v>10</v>
      </c>
    </row>
    <row r="14" spans="1:21" x14ac:dyDescent="0.4">
      <c r="A14" s="18" t="str">
        <v>Liam McNolty</v>
      </c>
      <c r="B14" s="18" t="str">
        <v>Sr Boys</v>
      </c>
      <c r="C14" s="66" t="str">
        <v>Pemberton</v>
      </c>
      <c r="D14" s="32" t="str">
        <v>Sr Boys</v>
      </c>
      <c r="E14" s="33">
        <v>12364</v>
      </c>
      <c r="F14" s="32">
        <v>6</v>
      </c>
      <c r="G14" s="32">
        <v>75</v>
      </c>
      <c r="H14" s="32" t="str">
        <v>DNS</v>
      </c>
      <c r="I14" s="32">
        <v>0</v>
      </c>
      <c r="J14" s="32">
        <v>9</v>
      </c>
      <c r="K14" s="32">
        <v>60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135</v>
      </c>
      <c r="S14" s="18">
        <v>0</v>
      </c>
      <c r="T14" s="18">
        <v>135</v>
      </c>
      <c r="U14" s="18">
        <v>11</v>
      </c>
    </row>
    <row r="15" spans="1:21" x14ac:dyDescent="0.4">
      <c r="A15" s="18" t="str">
        <v>Noah Gradin</v>
      </c>
      <c r="B15" s="18" t="str">
        <v>Sr Boys</v>
      </c>
      <c r="C15" s="66" t="str">
        <v>Handsworth</v>
      </c>
      <c r="D15" s="32" t="str">
        <v>Sr Boys</v>
      </c>
      <c r="E15" s="33">
        <v>12330</v>
      </c>
      <c r="F15" s="32">
        <v>16</v>
      </c>
      <c r="G15" s="32">
        <v>44</v>
      </c>
      <c r="H15" s="32">
        <v>9</v>
      </c>
      <c r="I15" s="32">
        <v>60</v>
      </c>
      <c r="J15" s="32">
        <v>38</v>
      </c>
      <c r="K15" s="32">
        <v>22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126</v>
      </c>
      <c r="S15" s="18">
        <v>0</v>
      </c>
      <c r="T15" s="18">
        <v>126</v>
      </c>
      <c r="U15" s="18">
        <v>12</v>
      </c>
    </row>
    <row r="16" spans="1:21" x14ac:dyDescent="0.4">
      <c r="A16" s="18" t="str">
        <v>Jeanre Raubenheimer</v>
      </c>
      <c r="B16" s="18" t="str">
        <v>Sr Boys</v>
      </c>
      <c r="C16" s="66" t="str">
        <v>Sutherland</v>
      </c>
      <c r="D16" s="32" t="str">
        <v>Sr Boys</v>
      </c>
      <c r="E16" s="33">
        <v>12389</v>
      </c>
      <c r="F16" s="32" t="str">
        <v>DNS</v>
      </c>
      <c r="G16" s="32">
        <v>0</v>
      </c>
      <c r="H16" s="32">
        <v>10</v>
      </c>
      <c r="I16" s="32">
        <v>55</v>
      </c>
      <c r="J16" s="32">
        <v>7</v>
      </c>
      <c r="K16" s="32">
        <v>70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125</v>
      </c>
      <c r="S16" s="18">
        <v>0</v>
      </c>
      <c r="T16" s="18">
        <v>125</v>
      </c>
      <c r="U16" s="18">
        <v>13</v>
      </c>
    </row>
    <row r="17" spans="1:21" x14ac:dyDescent="0.4">
      <c r="A17" s="18" t="str">
        <v>Mark Kronsbein</v>
      </c>
      <c r="B17" s="18" t="str">
        <v>Sr Boys</v>
      </c>
      <c r="C17" s="66" t="str">
        <v>Whistler</v>
      </c>
      <c r="D17" s="32" t="str">
        <v>Sr Boys</v>
      </c>
      <c r="E17" s="33">
        <v>12003</v>
      </c>
      <c r="F17" s="32">
        <v>25</v>
      </c>
      <c r="G17" s="32">
        <v>35</v>
      </c>
      <c r="H17" s="32">
        <v>16</v>
      </c>
      <c r="I17" s="32">
        <v>44</v>
      </c>
      <c r="J17" s="32">
        <v>17</v>
      </c>
      <c r="K17" s="32">
        <v>43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122</v>
      </c>
      <c r="S17" s="18">
        <v>0</v>
      </c>
      <c r="T17" s="18">
        <v>122</v>
      </c>
      <c r="U17" s="18">
        <v>14</v>
      </c>
    </row>
    <row r="18" spans="1:21" x14ac:dyDescent="0.4">
      <c r="A18" s="18" t="str">
        <v>Oscar Tarling</v>
      </c>
      <c r="B18" s="18" t="str">
        <v>Sr Boys</v>
      </c>
      <c r="C18" s="66" t="str">
        <v>Pemberton</v>
      </c>
      <c r="D18" s="32" t="str">
        <v>Sr Boys</v>
      </c>
      <c r="E18" s="33">
        <v>12369</v>
      </c>
      <c r="F18" s="32">
        <v>20</v>
      </c>
      <c r="G18" s="32">
        <v>40</v>
      </c>
      <c r="H18" s="32">
        <v>20</v>
      </c>
      <c r="I18" s="32">
        <v>40</v>
      </c>
      <c r="J18" s="32">
        <v>20</v>
      </c>
      <c r="K18" s="32">
        <v>40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120</v>
      </c>
      <c r="S18" s="18">
        <v>0</v>
      </c>
      <c r="T18" s="18">
        <v>120</v>
      </c>
      <c r="U18" s="18">
        <v>15</v>
      </c>
    </row>
    <row r="19" spans="1:21" x14ac:dyDescent="0.4">
      <c r="A19" s="18" t="str">
        <v>Eden Golan</v>
      </c>
      <c r="B19" s="18" t="str">
        <v>Sr Boys</v>
      </c>
      <c r="C19" s="66" t="str">
        <v>Carson</v>
      </c>
      <c r="D19" s="32" t="str">
        <v>Sr Boys</v>
      </c>
      <c r="E19" s="33">
        <v>12311</v>
      </c>
      <c r="F19" s="32">
        <v>32</v>
      </c>
      <c r="G19" s="32">
        <v>28</v>
      </c>
      <c r="H19" s="32">
        <v>8</v>
      </c>
      <c r="I19" s="32">
        <v>65</v>
      </c>
      <c r="J19" s="32">
        <v>37</v>
      </c>
      <c r="K19" s="32">
        <v>23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116</v>
      </c>
      <c r="S19" s="18">
        <v>0</v>
      </c>
      <c r="T19" s="18">
        <v>116</v>
      </c>
      <c r="U19" s="18">
        <v>16</v>
      </c>
    </row>
    <row r="20" spans="1:21" x14ac:dyDescent="0.4">
      <c r="A20" s="18" t="str">
        <v>German Bautista Lopez</v>
      </c>
      <c r="B20" s="18" t="str">
        <v>Sr Boys</v>
      </c>
      <c r="C20" s="66" t="str">
        <v>Howe Sound</v>
      </c>
      <c r="D20" s="32" t="str">
        <v>Sr Boys</v>
      </c>
      <c r="E20" s="33">
        <v>12334</v>
      </c>
      <c r="F20" s="32">
        <v>30</v>
      </c>
      <c r="G20" s="32">
        <v>30</v>
      </c>
      <c r="H20" s="32">
        <v>19</v>
      </c>
      <c r="I20" s="32">
        <v>41</v>
      </c>
      <c r="J20" s="32">
        <v>16</v>
      </c>
      <c r="K20" s="32">
        <v>44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115</v>
      </c>
      <c r="S20" s="18">
        <v>0</v>
      </c>
      <c r="T20" s="18">
        <v>115</v>
      </c>
      <c r="U20" s="18">
        <v>17</v>
      </c>
    </row>
    <row r="21" spans="1:21" x14ac:dyDescent="0.4">
      <c r="A21" s="18" t="str">
        <v>Russell Ferguson</v>
      </c>
      <c r="B21" s="18" t="str">
        <v>Sr Boys</v>
      </c>
      <c r="C21" s="66" t="str">
        <v>Handsworth</v>
      </c>
      <c r="D21" s="32" t="str">
        <v>Sr Boys</v>
      </c>
      <c r="E21" s="33">
        <v>12331</v>
      </c>
      <c r="F21" s="32" t="str">
        <v>DNS</v>
      </c>
      <c r="G21" s="32">
        <v>0</v>
      </c>
      <c r="H21" s="32">
        <v>7</v>
      </c>
      <c r="I21" s="32">
        <v>70</v>
      </c>
      <c r="J21" s="32">
        <v>21</v>
      </c>
      <c r="K21" s="32">
        <v>39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109</v>
      </c>
      <c r="S21" s="18">
        <v>0</v>
      </c>
      <c r="T21" s="18">
        <v>109</v>
      </c>
      <c r="U21" s="18">
        <v>18</v>
      </c>
    </row>
    <row r="22" spans="1:21" x14ac:dyDescent="0.4">
      <c r="A22" s="18" t="str">
        <v xml:space="preserve">Emile Palm   </v>
      </c>
      <c r="B22" s="18" t="str">
        <v>Sr Boys</v>
      </c>
      <c r="C22" s="66" t="str">
        <v>Pemberton</v>
      </c>
      <c r="D22" s="32" t="str">
        <v>Sr Boys</v>
      </c>
      <c r="E22" s="33">
        <v>12378</v>
      </c>
      <c r="F22" s="32">
        <v>18</v>
      </c>
      <c r="G22" s="32">
        <v>42</v>
      </c>
      <c r="H22" s="32">
        <v>36</v>
      </c>
      <c r="I22" s="32">
        <v>24</v>
      </c>
      <c r="J22" s="32">
        <v>19</v>
      </c>
      <c r="K22" s="32">
        <v>41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107</v>
      </c>
      <c r="S22" s="18">
        <v>0</v>
      </c>
      <c r="T22" s="18">
        <v>107</v>
      </c>
      <c r="U22" s="18">
        <v>19</v>
      </c>
    </row>
    <row r="23" spans="1:21" x14ac:dyDescent="0.4">
      <c r="A23" s="18" t="str">
        <v>Shu Yano</v>
      </c>
      <c r="B23" s="18" t="str">
        <v>Sr Boys</v>
      </c>
      <c r="C23" s="66" t="str">
        <v>Howe Sound</v>
      </c>
      <c r="D23" s="32" t="str">
        <v>Sr Boys</v>
      </c>
      <c r="E23" s="33">
        <v>12349</v>
      </c>
      <c r="F23" s="32">
        <v>12</v>
      </c>
      <c r="G23" s="32">
        <v>51</v>
      </c>
      <c r="H23" s="32">
        <v>75</v>
      </c>
      <c r="I23" s="32">
        <v>1</v>
      </c>
      <c r="J23" s="32">
        <v>11</v>
      </c>
      <c r="K23" s="32">
        <v>53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105</v>
      </c>
      <c r="S23" s="18">
        <v>0</v>
      </c>
      <c r="T23" s="18">
        <v>105</v>
      </c>
      <c r="U23" s="18">
        <v>20</v>
      </c>
    </row>
    <row r="24" spans="1:21" x14ac:dyDescent="0.4">
      <c r="A24" s="18" t="str">
        <v>Kaede Gossman</v>
      </c>
      <c r="B24" s="18" t="str">
        <v>Sr Boys</v>
      </c>
      <c r="C24" s="66" t="str">
        <v>Whistler</v>
      </c>
      <c r="D24" s="32" t="str">
        <v>Sr Boys</v>
      </c>
      <c r="E24" s="33">
        <v>12000</v>
      </c>
      <c r="F24" s="32">
        <v>29</v>
      </c>
      <c r="G24" s="32">
        <v>31</v>
      </c>
      <c r="H24" s="32">
        <v>22</v>
      </c>
      <c r="I24" s="32">
        <v>38</v>
      </c>
      <c r="J24" s="32">
        <v>24</v>
      </c>
      <c r="K24" s="32">
        <v>36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105</v>
      </c>
      <c r="S24" s="18">
        <v>0</v>
      </c>
      <c r="T24" s="18">
        <v>105</v>
      </c>
      <c r="U24" s="18">
        <v>20</v>
      </c>
    </row>
    <row r="25" spans="1:21" x14ac:dyDescent="0.4">
      <c r="A25" s="18" t="str">
        <v>Anton Pichler</v>
      </c>
      <c r="B25" s="18" t="str">
        <v>Sr Boys</v>
      </c>
      <c r="C25" s="66" t="str">
        <v>Howe Sound</v>
      </c>
      <c r="D25" s="32" t="str">
        <v>Sr Boys</v>
      </c>
      <c r="E25" s="33">
        <v>12352</v>
      </c>
      <c r="F25" s="32">
        <v>7</v>
      </c>
      <c r="G25" s="32">
        <v>70</v>
      </c>
      <c r="H25" s="32">
        <v>25</v>
      </c>
      <c r="I25" s="32">
        <v>35</v>
      </c>
      <c r="J25" s="32" t="str">
        <v>DNS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105</v>
      </c>
      <c r="S25" s="18">
        <v>0</v>
      </c>
      <c r="T25" s="18">
        <v>105</v>
      </c>
      <c r="U25" s="18">
        <v>20</v>
      </c>
    </row>
    <row r="26" spans="1:21" x14ac:dyDescent="0.4">
      <c r="A26" s="18" t="str">
        <v>Rory Taylor</v>
      </c>
      <c r="B26" s="18" t="str">
        <v>Sr Boys</v>
      </c>
      <c r="C26" s="66" t="str">
        <v>Pemberton</v>
      </c>
      <c r="D26" s="32" t="str">
        <v>Sr Boys</v>
      </c>
      <c r="E26" s="33">
        <v>12370</v>
      </c>
      <c r="F26" s="32">
        <v>11</v>
      </c>
      <c r="G26" s="32">
        <v>53</v>
      </c>
      <c r="H26" s="32" t="str">
        <v>DNS</v>
      </c>
      <c r="I26" s="32">
        <v>0</v>
      </c>
      <c r="J26" s="32">
        <v>13</v>
      </c>
      <c r="K26" s="32">
        <v>49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102</v>
      </c>
      <c r="S26" s="18">
        <v>0</v>
      </c>
      <c r="T26" s="18">
        <v>102</v>
      </c>
      <c r="U26" s="18">
        <v>23</v>
      </c>
    </row>
    <row r="27" spans="1:21" x14ac:dyDescent="0.4">
      <c r="A27" s="18" t="str">
        <v>Kohlton Hogan</v>
      </c>
      <c r="B27" s="18" t="str">
        <v>Sr Boys</v>
      </c>
      <c r="C27" s="66" t="str">
        <v>Argyle</v>
      </c>
      <c r="D27" s="32" t="str">
        <v>Sr Boys</v>
      </c>
      <c r="E27" s="33">
        <v>12265</v>
      </c>
      <c r="F27" s="32">
        <v>15</v>
      </c>
      <c r="G27" s="32">
        <v>45</v>
      </c>
      <c r="H27" s="32">
        <v>13</v>
      </c>
      <c r="I27" s="32">
        <v>49</v>
      </c>
      <c r="J27" s="32">
        <v>60</v>
      </c>
      <c r="K27" s="32">
        <v>1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95</v>
      </c>
      <c r="S27" s="18">
        <v>0</v>
      </c>
      <c r="T27" s="18">
        <v>95</v>
      </c>
      <c r="U27" s="18">
        <v>24</v>
      </c>
    </row>
    <row r="28" spans="1:21" x14ac:dyDescent="0.4">
      <c r="A28" s="18" t="str">
        <v>Sam Roy</v>
      </c>
      <c r="B28" s="18" t="str">
        <v>Sr Boys</v>
      </c>
      <c r="C28" s="66" t="str">
        <v>Sutherland</v>
      </c>
      <c r="D28" s="32" t="str">
        <v>Sr Boys</v>
      </c>
      <c r="E28" s="33">
        <v>12396</v>
      </c>
      <c r="F28" s="32">
        <v>37</v>
      </c>
      <c r="G28" s="32">
        <v>23</v>
      </c>
      <c r="H28" s="32">
        <v>23</v>
      </c>
      <c r="I28" s="32">
        <v>37</v>
      </c>
      <c r="J28" s="32">
        <v>26</v>
      </c>
      <c r="K28" s="32">
        <v>34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94</v>
      </c>
      <c r="S28" s="18">
        <v>0</v>
      </c>
      <c r="T28" s="18">
        <v>94</v>
      </c>
      <c r="U28" s="18">
        <v>25</v>
      </c>
    </row>
    <row r="29" spans="1:21" x14ac:dyDescent="0.4">
      <c r="A29" s="18" t="str">
        <v>Carter Ficham</v>
      </c>
      <c r="B29" s="18" t="str">
        <v>Sr Boys</v>
      </c>
      <c r="C29" s="66" t="str">
        <v>Sutherland</v>
      </c>
      <c r="D29" s="32" t="str">
        <v>Sr Boys</v>
      </c>
      <c r="E29" s="33">
        <v>12388</v>
      </c>
      <c r="F29" s="32">
        <v>52</v>
      </c>
      <c r="G29" s="32">
        <v>8</v>
      </c>
      <c r="H29" s="32">
        <v>14</v>
      </c>
      <c r="I29" s="32">
        <v>47</v>
      </c>
      <c r="J29" s="32">
        <v>27</v>
      </c>
      <c r="K29" s="32">
        <v>33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88</v>
      </c>
      <c r="S29" s="18">
        <v>0</v>
      </c>
      <c r="T29" s="18">
        <v>88</v>
      </c>
      <c r="U29" s="18">
        <v>26</v>
      </c>
    </row>
    <row r="30" spans="1:21" x14ac:dyDescent="0.4">
      <c r="A30" s="18" t="str">
        <v>Luis Gstoehl</v>
      </c>
      <c r="B30" s="18" t="str">
        <v>Sr Boys</v>
      </c>
      <c r="C30" s="66" t="str">
        <v>Howe Sound</v>
      </c>
      <c r="D30" s="32" t="str">
        <v>Sr Boys</v>
      </c>
      <c r="E30" s="33">
        <v>12340</v>
      </c>
      <c r="F30" s="32">
        <v>24</v>
      </c>
      <c r="G30" s="32">
        <v>36</v>
      </c>
      <c r="H30" s="32">
        <v>40</v>
      </c>
      <c r="I30" s="32">
        <v>20</v>
      </c>
      <c r="J30" s="32">
        <v>28</v>
      </c>
      <c r="K30" s="32">
        <v>32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88</v>
      </c>
      <c r="S30" s="18">
        <v>0</v>
      </c>
      <c r="T30" s="18">
        <v>88</v>
      </c>
      <c r="U30" s="18">
        <v>26</v>
      </c>
    </row>
    <row r="31" spans="1:21" x14ac:dyDescent="0.4">
      <c r="A31" s="18" t="str">
        <v>Spencer Todd</v>
      </c>
      <c r="B31" s="18" t="str">
        <v>Sr Boys</v>
      </c>
      <c r="C31" s="66" t="str">
        <v>Howe Sound</v>
      </c>
      <c r="D31" s="32" t="str">
        <v>Sr Boys</v>
      </c>
      <c r="E31" s="33">
        <v>12348</v>
      </c>
      <c r="F31" s="32">
        <v>48</v>
      </c>
      <c r="G31" s="32">
        <v>12</v>
      </c>
      <c r="H31" s="32">
        <v>12</v>
      </c>
      <c r="I31" s="32">
        <v>51</v>
      </c>
      <c r="J31" s="32">
        <v>36</v>
      </c>
      <c r="K31" s="32">
        <v>24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87</v>
      </c>
      <c r="S31" s="18">
        <v>0</v>
      </c>
      <c r="T31" s="18">
        <v>87</v>
      </c>
      <c r="U31" s="18">
        <v>28</v>
      </c>
    </row>
    <row r="32" spans="1:21" x14ac:dyDescent="0.4">
      <c r="A32" s="18" t="str">
        <v>Rylan Whittaker</v>
      </c>
      <c r="B32" s="18" t="str">
        <v>Sr Boys</v>
      </c>
      <c r="C32" s="66" t="str">
        <v>Pemberton</v>
      </c>
      <c r="D32" s="32" t="str">
        <v>Sr Boys</v>
      </c>
      <c r="E32" s="33">
        <v>12372</v>
      </c>
      <c r="F32" s="32">
        <v>26</v>
      </c>
      <c r="G32" s="32">
        <v>34</v>
      </c>
      <c r="H32" s="32">
        <v>53</v>
      </c>
      <c r="I32" s="32">
        <v>7</v>
      </c>
      <c r="J32" s="32">
        <v>18</v>
      </c>
      <c r="K32" s="32">
        <v>42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83</v>
      </c>
      <c r="S32" s="18">
        <v>0</v>
      </c>
      <c r="T32" s="18">
        <v>83</v>
      </c>
      <c r="U32" s="18">
        <v>29</v>
      </c>
    </row>
    <row r="33" spans="1:21" x14ac:dyDescent="0.4">
      <c r="A33" s="18" t="str">
        <v>Camron Dunn</v>
      </c>
      <c r="B33" s="18" t="str">
        <v>Sr Boys</v>
      </c>
      <c r="C33" s="66" t="str">
        <v>Howe Sound</v>
      </c>
      <c r="D33" s="32" t="str">
        <v>Sr Boys</v>
      </c>
      <c r="E33" s="33">
        <v>12337</v>
      </c>
      <c r="F33" s="32">
        <v>44</v>
      </c>
      <c r="G33" s="32">
        <v>16</v>
      </c>
      <c r="H33" s="32">
        <v>21</v>
      </c>
      <c r="I33" s="32">
        <v>39</v>
      </c>
      <c r="J33" s="32">
        <v>34</v>
      </c>
      <c r="K33" s="32">
        <v>26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81</v>
      </c>
      <c r="S33" s="18">
        <v>0</v>
      </c>
      <c r="T33" s="18">
        <v>81</v>
      </c>
      <c r="U33" s="18">
        <v>30</v>
      </c>
    </row>
    <row r="34" spans="1:21" x14ac:dyDescent="0.4">
      <c r="A34" s="18" t="str">
        <v>Dorigatti Valentino </v>
      </c>
      <c r="B34" s="18" t="str">
        <v>Sr Boys</v>
      </c>
      <c r="C34" s="66" t="str">
        <v>Whistler</v>
      </c>
      <c r="D34" s="32" t="str">
        <v>Sr Boys</v>
      </c>
      <c r="E34" s="33">
        <v>12004</v>
      </c>
      <c r="F34" s="32">
        <v>45</v>
      </c>
      <c r="G34" s="32">
        <v>15</v>
      </c>
      <c r="H34" s="32">
        <v>26</v>
      </c>
      <c r="I34" s="32">
        <v>34</v>
      </c>
      <c r="J34" s="32">
        <v>29</v>
      </c>
      <c r="K34" s="32">
        <v>31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80</v>
      </c>
      <c r="S34" s="18">
        <v>0</v>
      </c>
      <c r="T34" s="18">
        <v>80</v>
      </c>
      <c r="U34" s="18">
        <v>31</v>
      </c>
    </row>
    <row r="35" spans="1:21" x14ac:dyDescent="0.4">
      <c r="A35" s="18" t="str">
        <v>Alonso Cruz Bohigas</v>
      </c>
      <c r="B35" s="18" t="str">
        <v>Sr Boys</v>
      </c>
      <c r="C35" s="66" t="str">
        <v>Howe Sound</v>
      </c>
      <c r="D35" s="32" t="str">
        <v>Sr Boys</v>
      </c>
      <c r="E35" s="33">
        <v>12336</v>
      </c>
      <c r="F35" s="32">
        <v>28</v>
      </c>
      <c r="G35" s="32">
        <v>32</v>
      </c>
      <c r="H35" s="32">
        <v>33</v>
      </c>
      <c r="I35" s="32">
        <v>27</v>
      </c>
      <c r="J35" s="32">
        <v>49</v>
      </c>
      <c r="K35" s="32">
        <v>11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70</v>
      </c>
      <c r="S35" s="18">
        <v>0</v>
      </c>
      <c r="T35" s="18">
        <v>70</v>
      </c>
      <c r="U35" s="18">
        <v>32</v>
      </c>
    </row>
    <row r="36" spans="1:21" x14ac:dyDescent="0.4">
      <c r="A36" s="18" t="str">
        <v>Oscar Tschan</v>
      </c>
      <c r="B36" s="18" t="str">
        <v>Sr Boys</v>
      </c>
      <c r="C36" s="66" t="str">
        <v>Carson</v>
      </c>
      <c r="D36" s="32" t="str">
        <v>Sr Boys</v>
      </c>
      <c r="E36" s="33">
        <v>12320</v>
      </c>
      <c r="F36" s="32">
        <v>27</v>
      </c>
      <c r="G36" s="32">
        <v>33</v>
      </c>
      <c r="H36" s="32">
        <v>67</v>
      </c>
      <c r="I36" s="32">
        <v>1</v>
      </c>
      <c r="J36" s="32">
        <v>25</v>
      </c>
      <c r="K36" s="32">
        <v>35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69</v>
      </c>
      <c r="S36" s="18">
        <v>0</v>
      </c>
      <c r="T36" s="18">
        <v>69</v>
      </c>
      <c r="U36" s="18">
        <v>33</v>
      </c>
    </row>
    <row r="37" spans="1:21" x14ac:dyDescent="0.4">
      <c r="A37" s="18" t="str">
        <v>Tyler Holtz</v>
      </c>
      <c r="B37" s="18" t="str">
        <v>Sr Boys</v>
      </c>
      <c r="C37" s="66" t="str">
        <v>Argyle</v>
      </c>
      <c r="D37" s="32" t="str">
        <v>Sr Boys</v>
      </c>
      <c r="E37" s="33">
        <v>12285</v>
      </c>
      <c r="F37" s="32">
        <v>8</v>
      </c>
      <c r="G37" s="32">
        <v>65</v>
      </c>
      <c r="H37" s="32">
        <v>74</v>
      </c>
      <c r="I37" s="32">
        <v>1</v>
      </c>
      <c r="J37" s="32" t="str">
        <v>DNS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66</v>
      </c>
      <c r="S37" s="18">
        <v>0</v>
      </c>
      <c r="T37" s="18">
        <v>66</v>
      </c>
      <c r="U37" s="18">
        <v>34</v>
      </c>
    </row>
    <row r="38" spans="1:21" x14ac:dyDescent="0.4">
      <c r="A38" s="18" t="str">
        <v>Kieran Day</v>
      </c>
      <c r="B38" s="18" t="str">
        <v>Sr Boys</v>
      </c>
      <c r="C38" s="66" t="str">
        <v>Argyle</v>
      </c>
      <c r="D38" s="32" t="str">
        <v>Sr Boys</v>
      </c>
      <c r="E38" s="33">
        <v>12264</v>
      </c>
      <c r="F38" s="32">
        <v>55</v>
      </c>
      <c r="G38" s="32">
        <v>5</v>
      </c>
      <c r="H38" s="32">
        <v>38</v>
      </c>
      <c r="I38" s="32">
        <v>22</v>
      </c>
      <c r="J38" s="32">
        <v>23</v>
      </c>
      <c r="K38" s="32">
        <v>37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64</v>
      </c>
      <c r="S38" s="18">
        <v>0</v>
      </c>
      <c r="T38" s="18">
        <v>64</v>
      </c>
      <c r="U38" s="18">
        <v>35</v>
      </c>
    </row>
    <row r="39" spans="1:21" x14ac:dyDescent="0.4">
      <c r="A39" s="18" t="str">
        <v>Carter Soulliere</v>
      </c>
      <c r="B39" s="18" t="str">
        <v>Sr Boys</v>
      </c>
      <c r="C39" s="66" t="str">
        <v>Argyle</v>
      </c>
      <c r="D39" s="32" t="str">
        <v>Sr Boys</v>
      </c>
      <c r="E39" s="33">
        <v>12231</v>
      </c>
      <c r="F39" s="32">
        <v>9</v>
      </c>
      <c r="G39" s="32">
        <v>60</v>
      </c>
      <c r="H39" s="32">
        <v>69</v>
      </c>
      <c r="I39" s="32">
        <v>1</v>
      </c>
      <c r="J39" s="32" t="str">
        <v>DNS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61</v>
      </c>
      <c r="S39" s="18">
        <v>0</v>
      </c>
      <c r="T39" s="18">
        <v>61</v>
      </c>
      <c r="U39" s="18">
        <v>36</v>
      </c>
    </row>
    <row r="40" spans="1:21" x14ac:dyDescent="0.4">
      <c r="A40" s="18" t="str">
        <v>Miles Nunes</v>
      </c>
      <c r="B40" s="18" t="str">
        <v>Sr Boys</v>
      </c>
      <c r="C40" s="66" t="str">
        <v>Mulgrave</v>
      </c>
      <c r="D40" s="32" t="str">
        <v>Sr Boys</v>
      </c>
      <c r="E40" s="33">
        <v>12354</v>
      </c>
      <c r="F40" s="32">
        <v>31</v>
      </c>
      <c r="G40" s="32">
        <v>29</v>
      </c>
      <c r="H40" s="32">
        <v>64</v>
      </c>
      <c r="I40" s="32">
        <v>1</v>
      </c>
      <c r="J40" s="32">
        <v>30</v>
      </c>
      <c r="K40" s="32">
        <v>30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60</v>
      </c>
      <c r="S40" s="18">
        <v>0</v>
      </c>
      <c r="T40" s="18">
        <v>60</v>
      </c>
      <c r="U40" s="18">
        <v>37</v>
      </c>
    </row>
    <row r="41" spans="1:21" x14ac:dyDescent="0.4">
      <c r="A41" s="18" t="str">
        <v xml:space="preserve">Aaron Kraft   </v>
      </c>
      <c r="B41" s="18" t="str">
        <v>Sr Boys</v>
      </c>
      <c r="C41" s="66" t="str">
        <v>Pemberton</v>
      </c>
      <c r="D41" s="32" t="str">
        <v>Sr Boys</v>
      </c>
      <c r="E41" s="33">
        <v>12376</v>
      </c>
      <c r="F41" s="32">
        <v>17</v>
      </c>
      <c r="G41" s="32">
        <v>43</v>
      </c>
      <c r="H41" s="32">
        <v>44</v>
      </c>
      <c r="I41" s="32">
        <v>16</v>
      </c>
      <c r="J41" s="32" t="str">
        <v>DNS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59</v>
      </c>
      <c r="S41" s="18">
        <v>0</v>
      </c>
      <c r="T41" s="18">
        <v>59</v>
      </c>
      <c r="U41" s="18">
        <v>38</v>
      </c>
    </row>
    <row r="42" spans="1:21" x14ac:dyDescent="0.4">
      <c r="A42" s="18" t="str">
        <v>Caleb Leung</v>
      </c>
      <c r="B42" s="18" t="str">
        <v>Sr Boys</v>
      </c>
      <c r="C42" s="66" t="str">
        <v>Howe Sound</v>
      </c>
      <c r="D42" s="32" t="str">
        <v>Sr Boys</v>
      </c>
      <c r="E42" s="33">
        <v>12332</v>
      </c>
      <c r="F42" s="32">
        <v>35</v>
      </c>
      <c r="G42" s="32">
        <v>25</v>
      </c>
      <c r="H42" s="32">
        <v>55</v>
      </c>
      <c r="I42" s="32">
        <v>5</v>
      </c>
      <c r="J42" s="32">
        <v>33</v>
      </c>
      <c r="K42" s="32">
        <v>27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57</v>
      </c>
      <c r="S42" s="18">
        <v>0</v>
      </c>
      <c r="T42" s="18">
        <v>57</v>
      </c>
      <c r="U42" s="18">
        <v>39</v>
      </c>
    </row>
    <row r="43" spans="1:21" x14ac:dyDescent="0.4">
      <c r="A43" s="18" t="str">
        <v>Martin Rychtarik</v>
      </c>
      <c r="B43" s="18" t="str">
        <v>Sr Boys</v>
      </c>
      <c r="C43" s="66" t="str">
        <v>Howe Sound</v>
      </c>
      <c r="D43" s="32" t="str">
        <v>Sr Boys</v>
      </c>
      <c r="E43" s="33">
        <v>12346</v>
      </c>
      <c r="F43" s="32">
        <v>22</v>
      </c>
      <c r="G43" s="32">
        <v>38</v>
      </c>
      <c r="H43" s="32">
        <v>41</v>
      </c>
      <c r="I43" s="32">
        <v>19</v>
      </c>
      <c r="J43" s="32" t="str">
        <v>DNS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57</v>
      </c>
      <c r="S43" s="18">
        <v>0</v>
      </c>
      <c r="T43" s="18">
        <v>57</v>
      </c>
      <c r="U43" s="18">
        <v>39</v>
      </c>
    </row>
    <row r="44" spans="1:21" x14ac:dyDescent="0.4">
      <c r="A44" s="18" t="str">
        <v>Trent McGrenera</v>
      </c>
      <c r="B44" s="18" t="str">
        <v>Sr Boys</v>
      </c>
      <c r="C44" s="66" t="str">
        <v>Carson</v>
      </c>
      <c r="D44" s="32" t="str">
        <v>Sr Boys</v>
      </c>
      <c r="E44" s="33">
        <v>12321</v>
      </c>
      <c r="F44" s="32">
        <v>34</v>
      </c>
      <c r="G44" s="32">
        <v>26</v>
      </c>
      <c r="H44" s="32">
        <v>35</v>
      </c>
      <c r="I44" s="32">
        <v>25</v>
      </c>
      <c r="J44" s="32">
        <v>56</v>
      </c>
      <c r="K44" s="32">
        <v>4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55</v>
      </c>
      <c r="S44" s="18">
        <v>0</v>
      </c>
      <c r="T44" s="18">
        <v>55</v>
      </c>
      <c r="U44" s="18">
        <v>41</v>
      </c>
    </row>
    <row r="45" spans="1:21" x14ac:dyDescent="0.4">
      <c r="A45" s="18" t="str">
        <v>Forrest Stevenson</v>
      </c>
      <c r="B45" s="18" t="str">
        <v>Sr Boys</v>
      </c>
      <c r="C45" s="66" t="str">
        <v>Pemberton</v>
      </c>
      <c r="D45" s="32" t="str">
        <v>Sr Boys</v>
      </c>
      <c r="E45" s="33">
        <v>12368</v>
      </c>
      <c r="F45" s="32">
        <v>53</v>
      </c>
      <c r="G45" s="32">
        <v>7</v>
      </c>
      <c r="H45" s="32">
        <v>30</v>
      </c>
      <c r="I45" s="32">
        <v>30</v>
      </c>
      <c r="J45" s="32">
        <v>44</v>
      </c>
      <c r="K45" s="32">
        <v>16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53</v>
      </c>
      <c r="S45" s="18">
        <v>0</v>
      </c>
      <c r="T45" s="18">
        <v>53</v>
      </c>
      <c r="U45" s="18">
        <v>42</v>
      </c>
    </row>
    <row r="46" spans="1:21" x14ac:dyDescent="0.4">
      <c r="A46" s="18" t="str">
        <v>Tristan Benes</v>
      </c>
      <c r="B46" s="18" t="str">
        <v>Sr Boys</v>
      </c>
      <c r="C46" s="66" t="str">
        <v>Pemberton</v>
      </c>
      <c r="D46" s="32" t="str">
        <v>Sr Boys</v>
      </c>
      <c r="E46" s="33">
        <v>12359</v>
      </c>
      <c r="F46" s="32">
        <v>62</v>
      </c>
      <c r="G46" s="32">
        <v>1</v>
      </c>
      <c r="H46" s="32">
        <v>34</v>
      </c>
      <c r="I46" s="32">
        <v>26</v>
      </c>
      <c r="J46" s="32">
        <v>35</v>
      </c>
      <c r="K46" s="32">
        <v>25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52</v>
      </c>
      <c r="S46" s="18">
        <v>0</v>
      </c>
      <c r="T46" s="18">
        <v>52</v>
      </c>
      <c r="U46" s="18">
        <v>43</v>
      </c>
    </row>
    <row r="47" spans="1:21" x14ac:dyDescent="0.4">
      <c r="A47" s="18" t="str">
        <v>Kai Nunes</v>
      </c>
      <c r="B47" s="18" t="str">
        <v>Sr Boys</v>
      </c>
      <c r="C47" s="66" t="str">
        <v>Argyle</v>
      </c>
      <c r="D47" s="32" t="str">
        <v>Sr Boys</v>
      </c>
      <c r="E47" s="33">
        <v>12263</v>
      </c>
      <c r="F47" s="32" t="str">
        <v>DNS</v>
      </c>
      <c r="G47" s="32">
        <v>0</v>
      </c>
      <c r="H47" s="32">
        <v>17</v>
      </c>
      <c r="I47" s="32">
        <v>43</v>
      </c>
      <c r="J47" s="32">
        <v>51</v>
      </c>
      <c r="K47" s="32">
        <v>9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52</v>
      </c>
      <c r="S47" s="18">
        <v>0</v>
      </c>
      <c r="T47" s="18">
        <v>52</v>
      </c>
      <c r="U47" s="18">
        <v>43</v>
      </c>
    </row>
    <row r="48" spans="1:21" x14ac:dyDescent="0.4">
      <c r="A48" s="18" t="str">
        <v>Cove Pedrini</v>
      </c>
      <c r="B48" s="18" t="str">
        <v>Sr Boys</v>
      </c>
      <c r="C48" s="66" t="str">
        <v>Pemberton</v>
      </c>
      <c r="D48" s="32" t="str">
        <v>Sr Boys</v>
      </c>
      <c r="E48" s="33">
        <v>12365</v>
      </c>
      <c r="F48" s="32" t="str">
        <v>DNS</v>
      </c>
      <c r="G48" s="32">
        <v>0</v>
      </c>
      <c r="H48" s="32" t="str">
        <v>DNS</v>
      </c>
      <c r="I48" s="32">
        <v>0</v>
      </c>
      <c r="J48" s="32">
        <v>12</v>
      </c>
      <c r="K48" s="32">
        <v>51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51</v>
      </c>
      <c r="S48" s="18">
        <v>0</v>
      </c>
      <c r="T48" s="18">
        <v>51</v>
      </c>
      <c r="U48" s="18">
        <v>45</v>
      </c>
    </row>
    <row r="49" spans="1:21" x14ac:dyDescent="0.4">
      <c r="A49" s="18" t="str">
        <v>Adam Gadzik</v>
      </c>
      <c r="B49" s="18" t="str">
        <v>Sr Boys</v>
      </c>
      <c r="C49" s="66" t="str">
        <v>Howe Sound</v>
      </c>
      <c r="D49" s="32" t="str">
        <v>Sr Boys</v>
      </c>
      <c r="E49" s="33">
        <v>12339</v>
      </c>
      <c r="F49" s="32">
        <v>23</v>
      </c>
      <c r="G49" s="32">
        <v>37</v>
      </c>
      <c r="H49" s="32">
        <v>47</v>
      </c>
      <c r="I49" s="32">
        <v>13</v>
      </c>
      <c r="J49" s="32" t="str">
        <v>DNS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50</v>
      </c>
      <c r="S49" s="18">
        <v>0</v>
      </c>
      <c r="T49" s="18">
        <v>50</v>
      </c>
      <c r="U49" s="18">
        <v>46</v>
      </c>
    </row>
    <row r="50" spans="1:21" x14ac:dyDescent="0.4">
      <c r="A50" s="18" t="str">
        <v>Ethan Andrew</v>
      </c>
      <c r="B50" s="18" t="str">
        <v>Sr Boys</v>
      </c>
      <c r="C50" s="66" t="str">
        <v>Pemberton</v>
      </c>
      <c r="D50" s="32" t="str">
        <v>Sr Boys</v>
      </c>
      <c r="E50" s="33">
        <v>12357</v>
      </c>
      <c r="F50" s="32">
        <v>39</v>
      </c>
      <c r="G50" s="32">
        <v>21</v>
      </c>
      <c r="H50" s="32" t="str">
        <v>DNS</v>
      </c>
      <c r="I50" s="32">
        <v>0</v>
      </c>
      <c r="J50" s="32">
        <v>32</v>
      </c>
      <c r="K50" s="32">
        <v>28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49</v>
      </c>
      <c r="S50" s="18">
        <v>0</v>
      </c>
      <c r="T50" s="18">
        <v>49</v>
      </c>
      <c r="U50" s="18">
        <v>47</v>
      </c>
    </row>
    <row r="51" spans="1:21" x14ac:dyDescent="0.4">
      <c r="A51" s="18" t="str">
        <v>Miles Ferguson</v>
      </c>
      <c r="B51" s="18" t="str">
        <v>Sr Boys</v>
      </c>
      <c r="C51" s="66" t="str">
        <v>STA</v>
      </c>
      <c r="D51" s="32" t="str">
        <v>Sr Boys</v>
      </c>
      <c r="E51" s="33">
        <v>12387</v>
      </c>
      <c r="F51" s="32">
        <v>40</v>
      </c>
      <c r="G51" s="32">
        <v>20</v>
      </c>
      <c r="H51" s="32">
        <v>52</v>
      </c>
      <c r="I51" s="32">
        <v>8</v>
      </c>
      <c r="J51" s="32">
        <v>40</v>
      </c>
      <c r="K51" s="32">
        <v>20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48</v>
      </c>
      <c r="S51" s="18">
        <v>0</v>
      </c>
      <c r="T51" s="18">
        <v>48</v>
      </c>
      <c r="U51" s="18">
        <v>48</v>
      </c>
    </row>
    <row r="52" spans="1:21" x14ac:dyDescent="0.4">
      <c r="A52" s="18" t="str">
        <v>Joey Kearnes</v>
      </c>
      <c r="B52" s="18" t="str">
        <v>Sr Boys</v>
      </c>
      <c r="C52" s="66" t="str">
        <v>Pemberton</v>
      </c>
      <c r="D52" s="32" t="str">
        <v>Sr Boys</v>
      </c>
      <c r="E52" s="33">
        <v>12362</v>
      </c>
      <c r="F52" s="32">
        <v>56</v>
      </c>
      <c r="G52" s="32">
        <v>4</v>
      </c>
      <c r="H52" s="32">
        <v>31</v>
      </c>
      <c r="I52" s="32">
        <v>29</v>
      </c>
      <c r="J52" s="32">
        <v>46</v>
      </c>
      <c r="K52" s="32">
        <v>14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47</v>
      </c>
      <c r="S52" s="18">
        <v>0</v>
      </c>
      <c r="T52" s="18">
        <v>47</v>
      </c>
      <c r="U52" s="18">
        <v>49</v>
      </c>
    </row>
    <row r="53" spans="1:21" x14ac:dyDescent="0.4">
      <c r="A53" s="18" t="str">
        <v>Gatien Radet</v>
      </c>
      <c r="B53" s="18" t="str">
        <v>Sr Boys</v>
      </c>
      <c r="C53" s="66" t="str">
        <v>Argyle</v>
      </c>
      <c r="D53" s="32" t="str">
        <v>Sr Boys</v>
      </c>
      <c r="E53" s="33">
        <v>12250</v>
      </c>
      <c r="F53" s="32" t="str">
        <v>DNS</v>
      </c>
      <c r="G53" s="32">
        <v>0</v>
      </c>
      <c r="H53" s="32">
        <v>43</v>
      </c>
      <c r="I53" s="32">
        <v>17</v>
      </c>
      <c r="J53" s="32">
        <v>31</v>
      </c>
      <c r="K53" s="32">
        <v>29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46</v>
      </c>
      <c r="S53" s="18">
        <v>0</v>
      </c>
      <c r="T53" s="18">
        <v>46</v>
      </c>
      <c r="U53" s="18">
        <v>50</v>
      </c>
    </row>
    <row r="54" spans="1:21" x14ac:dyDescent="0.4">
      <c r="A54" s="18" t="str">
        <v>Jona Marquardt</v>
      </c>
      <c r="B54" s="18" t="str">
        <v>Sr Boys</v>
      </c>
      <c r="C54" s="66" t="str">
        <v>Howe Sound</v>
      </c>
      <c r="D54" s="32" t="str">
        <v>Sr Boys</v>
      </c>
      <c r="E54" s="33">
        <v>12343</v>
      </c>
      <c r="F54" s="32" t="str">
        <v>DNS</v>
      </c>
      <c r="G54" s="32">
        <v>0</v>
      </c>
      <c r="H54" s="32">
        <v>15</v>
      </c>
      <c r="I54" s="32">
        <v>45</v>
      </c>
      <c r="J54" s="32" t="str">
        <v>DNS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45</v>
      </c>
      <c r="S54" s="18">
        <v>0</v>
      </c>
      <c r="T54" s="18">
        <v>45</v>
      </c>
      <c r="U54" s="18">
        <v>51</v>
      </c>
    </row>
    <row r="55" spans="1:21" x14ac:dyDescent="0.4">
      <c r="A55" s="18" t="str">
        <v>Deegan Wright</v>
      </c>
      <c r="B55" s="18" t="str">
        <v>Sr Boys</v>
      </c>
      <c r="C55" s="66" t="str">
        <v>Pemberton</v>
      </c>
      <c r="D55" s="32" t="str">
        <v>Sr Boys</v>
      </c>
      <c r="E55" s="33">
        <v>12373</v>
      </c>
      <c r="F55" s="32" t="str">
        <v>DNS</v>
      </c>
      <c r="G55" s="32">
        <v>0</v>
      </c>
      <c r="H55" s="32">
        <v>18</v>
      </c>
      <c r="I55" s="32">
        <v>42</v>
      </c>
      <c r="J55" s="32" t="str">
        <v>DNS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42</v>
      </c>
      <c r="S55" s="18">
        <v>0</v>
      </c>
      <c r="T55" s="18">
        <v>42</v>
      </c>
      <c r="U55" s="18">
        <v>52</v>
      </c>
    </row>
    <row r="56" spans="1:21" x14ac:dyDescent="0.4">
      <c r="A56" s="18" t="str">
        <v>Finn Emes</v>
      </c>
      <c r="B56" s="18" t="str">
        <v>Sr Boys</v>
      </c>
      <c r="C56" s="66" t="str">
        <v>Burnaby Mtn</v>
      </c>
      <c r="D56" s="32" t="str">
        <v>Sr Boys</v>
      </c>
      <c r="E56" s="33">
        <v>12305</v>
      </c>
      <c r="F56" s="32">
        <v>41</v>
      </c>
      <c r="G56" s="32">
        <v>19</v>
      </c>
      <c r="H56" s="32">
        <v>56</v>
      </c>
      <c r="I56" s="32">
        <v>4</v>
      </c>
      <c r="J56" s="32">
        <v>43</v>
      </c>
      <c r="K56" s="32">
        <v>17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40</v>
      </c>
      <c r="S56" s="18">
        <v>0</v>
      </c>
      <c r="T56" s="18">
        <v>40</v>
      </c>
      <c r="U56" s="18">
        <v>53</v>
      </c>
    </row>
    <row r="57" spans="1:21" x14ac:dyDescent="0.4">
      <c r="A57" s="18" t="str">
        <v>Tom Hoffmann</v>
      </c>
      <c r="B57" s="18" t="str">
        <v>Sr Boys</v>
      </c>
      <c r="C57" s="66" t="str">
        <v>Seycove</v>
      </c>
      <c r="D57" s="32" t="str">
        <v>Sr Boys</v>
      </c>
      <c r="E57" s="33">
        <v>12325</v>
      </c>
      <c r="F57" s="32" t="str">
        <v>DNS</v>
      </c>
      <c r="G57" s="32">
        <v>0</v>
      </c>
      <c r="H57" s="32">
        <v>66</v>
      </c>
      <c r="I57" s="32">
        <v>1</v>
      </c>
      <c r="J57" s="32">
        <v>22</v>
      </c>
      <c r="K57" s="32">
        <v>38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39</v>
      </c>
      <c r="S57" s="18">
        <v>0</v>
      </c>
      <c r="T57" s="18">
        <v>39</v>
      </c>
      <c r="U57" s="18">
        <v>54</v>
      </c>
    </row>
    <row r="58" spans="1:21" x14ac:dyDescent="0.4">
      <c r="A58" s="18" t="str">
        <v xml:space="preserve">Seungmin Lee </v>
      </c>
      <c r="B58" s="18" t="str">
        <v>Sr Boys</v>
      </c>
      <c r="C58" s="66" t="str">
        <v>Howe Sound</v>
      </c>
      <c r="D58" s="32" t="str">
        <v>Sr Boys</v>
      </c>
      <c r="E58" s="33">
        <v>12341</v>
      </c>
      <c r="F58" s="32">
        <v>21</v>
      </c>
      <c r="G58" s="32">
        <v>39</v>
      </c>
      <c r="H58" s="32" t="str">
        <v>DNS</v>
      </c>
      <c r="I58" s="32">
        <v>0</v>
      </c>
      <c r="J58" s="32" t="str">
        <v>DNS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39</v>
      </c>
      <c r="S58" s="18">
        <v>0</v>
      </c>
      <c r="T58" s="18">
        <v>39</v>
      </c>
      <c r="U58" s="18">
        <v>54</v>
      </c>
    </row>
    <row r="59" spans="1:21" x14ac:dyDescent="0.4">
      <c r="A59" s="18" t="str">
        <v>Connor Moore</v>
      </c>
      <c r="B59" s="18" t="str">
        <v>Sr Boys</v>
      </c>
      <c r="C59" s="66" t="str">
        <v>Argyle</v>
      </c>
      <c r="D59" s="32" t="str">
        <v>Sr Boys</v>
      </c>
      <c r="E59" s="33">
        <v>12232</v>
      </c>
      <c r="F59" s="32">
        <v>43</v>
      </c>
      <c r="G59" s="32">
        <v>17</v>
      </c>
      <c r="H59" s="32">
        <v>68</v>
      </c>
      <c r="I59" s="32">
        <v>1</v>
      </c>
      <c r="J59" s="32">
        <v>41</v>
      </c>
      <c r="K59" s="32">
        <v>19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37</v>
      </c>
      <c r="S59" s="18">
        <v>0</v>
      </c>
      <c r="T59" s="18">
        <v>37</v>
      </c>
      <c r="U59" s="18">
        <v>56</v>
      </c>
    </row>
    <row r="60" spans="1:21" x14ac:dyDescent="0.4">
      <c r="A60" s="18" t="str">
        <v>Hayden Pegram</v>
      </c>
      <c r="B60" s="18" t="str">
        <v>Sr Boys</v>
      </c>
      <c r="C60" s="66" t="str">
        <v>Pemberton</v>
      </c>
      <c r="D60" s="32" t="str">
        <v>Sr Boys</v>
      </c>
      <c r="E60" s="33">
        <v>12366</v>
      </c>
      <c r="F60" s="32" t="str">
        <v>DNS</v>
      </c>
      <c r="G60" s="32">
        <v>0</v>
      </c>
      <c r="H60" s="32">
        <v>24</v>
      </c>
      <c r="I60" s="32">
        <v>36</v>
      </c>
      <c r="J60" s="32" t="str">
        <v>DNS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36</v>
      </c>
      <c r="S60" s="18">
        <v>0</v>
      </c>
      <c r="T60" s="18">
        <v>36</v>
      </c>
      <c r="U60" s="18">
        <v>57</v>
      </c>
    </row>
    <row r="61" spans="1:21" x14ac:dyDescent="0.4">
      <c r="A61" s="18" t="str">
        <v>Carter Bucci</v>
      </c>
      <c r="B61" s="18" t="str">
        <v>Sr Boys</v>
      </c>
      <c r="C61" s="66" t="str">
        <v>Brockton</v>
      </c>
      <c r="D61" s="32" t="str">
        <v>Sr Boys</v>
      </c>
      <c r="E61" s="33">
        <v>12286</v>
      </c>
      <c r="F61" s="32">
        <v>42</v>
      </c>
      <c r="G61" s="32">
        <v>18</v>
      </c>
      <c r="H61" s="32">
        <v>77</v>
      </c>
      <c r="I61" s="32">
        <v>1</v>
      </c>
      <c r="J61" s="32">
        <v>45</v>
      </c>
      <c r="K61" s="32">
        <v>15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34</v>
      </c>
      <c r="S61" s="18">
        <v>0</v>
      </c>
      <c r="T61" s="18">
        <v>34</v>
      </c>
      <c r="U61" s="18">
        <v>58</v>
      </c>
    </row>
    <row r="62" spans="1:21" x14ac:dyDescent="0.4">
      <c r="A62" s="18" t="str">
        <v>Lorenzo Rivas Madero</v>
      </c>
      <c r="B62" s="18" t="str">
        <v>Sr Boys</v>
      </c>
      <c r="C62" s="66" t="str">
        <v>Howe Sound</v>
      </c>
      <c r="D62" s="32" t="str">
        <v>Sr Boys</v>
      </c>
      <c r="E62" s="33">
        <v>12345</v>
      </c>
      <c r="F62" s="32">
        <v>36</v>
      </c>
      <c r="G62" s="32">
        <v>24</v>
      </c>
      <c r="H62" s="32">
        <v>58</v>
      </c>
      <c r="I62" s="32">
        <v>2</v>
      </c>
      <c r="J62" s="32">
        <v>53</v>
      </c>
      <c r="K62" s="32">
        <v>7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33</v>
      </c>
      <c r="S62" s="18">
        <v>0</v>
      </c>
      <c r="T62" s="18">
        <v>33</v>
      </c>
      <c r="U62" s="18">
        <v>59</v>
      </c>
    </row>
    <row r="63" spans="1:21" x14ac:dyDescent="0.4">
      <c r="A63" s="18" t="str">
        <v>Finn Anderson</v>
      </c>
      <c r="B63" s="18" t="str">
        <v>Sr Boys</v>
      </c>
      <c r="C63" s="66" t="str">
        <v>Argyle</v>
      </c>
      <c r="D63" s="32" t="str">
        <v>Sr Boys</v>
      </c>
      <c r="E63" s="33">
        <v>12239</v>
      </c>
      <c r="F63" s="32" t="str">
        <v>DNS</v>
      </c>
      <c r="G63" s="32">
        <v>0</v>
      </c>
      <c r="H63" s="32">
        <v>49</v>
      </c>
      <c r="I63" s="32">
        <v>11</v>
      </c>
      <c r="J63" s="32">
        <v>39</v>
      </c>
      <c r="K63" s="32">
        <v>21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32</v>
      </c>
      <c r="S63" s="18">
        <v>0</v>
      </c>
      <c r="T63" s="18">
        <v>32</v>
      </c>
      <c r="U63" s="18">
        <v>60</v>
      </c>
    </row>
    <row r="64" spans="1:21" x14ac:dyDescent="0.4">
      <c r="A64" s="18" t="str">
        <v>Mason Cruikshanks</v>
      </c>
      <c r="B64" s="18" t="str">
        <v>Sr Boys</v>
      </c>
      <c r="C64" s="66" t="str">
        <v>Howe Sound</v>
      </c>
      <c r="D64" s="32" t="str">
        <v>Sr Boys</v>
      </c>
      <c r="E64" s="33">
        <v>12335</v>
      </c>
      <c r="F64" s="32" t="str">
        <v>DNS</v>
      </c>
      <c r="G64" s="32">
        <v>0</v>
      </c>
      <c r="H64" s="32">
        <v>29</v>
      </c>
      <c r="I64" s="32">
        <v>31</v>
      </c>
      <c r="J64" s="32" t="str">
        <v>DNS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31</v>
      </c>
      <c r="S64" s="18">
        <v>0</v>
      </c>
      <c r="T64" s="18">
        <v>31</v>
      </c>
      <c r="U64" s="18">
        <v>61</v>
      </c>
    </row>
    <row r="65" spans="1:21" x14ac:dyDescent="0.4">
      <c r="A65" s="18" t="str">
        <v>Guy Shalev</v>
      </c>
      <c r="B65" s="18" t="str">
        <v>Sr Boys</v>
      </c>
      <c r="C65" s="66" t="str">
        <v>Argyle</v>
      </c>
      <c r="D65" s="32" t="str">
        <v>Sr Boys</v>
      </c>
      <c r="E65" s="33">
        <v>12253</v>
      </c>
      <c r="F65" s="32">
        <v>38</v>
      </c>
      <c r="G65" s="32">
        <v>22</v>
      </c>
      <c r="H65" s="32" t="str">
        <v>DNS</v>
      </c>
      <c r="I65" s="32">
        <v>0</v>
      </c>
      <c r="J65" s="32">
        <v>52</v>
      </c>
      <c r="K65" s="32">
        <v>8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30</v>
      </c>
      <c r="S65" s="18">
        <v>0</v>
      </c>
      <c r="T65" s="18">
        <v>30</v>
      </c>
      <c r="U65" s="18">
        <v>62</v>
      </c>
    </row>
    <row r="66" spans="1:21" x14ac:dyDescent="0.4">
      <c r="A66" s="18" t="str">
        <v>Pungcheol Kwon</v>
      </c>
      <c r="B66" s="18" t="str">
        <v>Sr Boys</v>
      </c>
      <c r="C66" s="66" t="str">
        <v>Howe Sound</v>
      </c>
      <c r="D66" s="32" t="str">
        <v>Sr Boys</v>
      </c>
      <c r="E66" s="33">
        <v>12351</v>
      </c>
      <c r="F66" s="32" t="str">
        <v>DNS</v>
      </c>
      <c r="G66" s="32">
        <v>0</v>
      </c>
      <c r="H66" s="32">
        <v>32</v>
      </c>
      <c r="I66" s="32">
        <v>28</v>
      </c>
      <c r="J66" s="32" t="str">
        <v>DNS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28</v>
      </c>
      <c r="S66" s="18">
        <v>0</v>
      </c>
      <c r="T66" s="18">
        <v>28</v>
      </c>
      <c r="U66" s="18">
        <v>63</v>
      </c>
    </row>
    <row r="67" spans="1:21" x14ac:dyDescent="0.4">
      <c r="A67" s="18" t="str">
        <v>Damyen Bouvier</v>
      </c>
      <c r="B67" s="18" t="str">
        <v>Sr Boys</v>
      </c>
      <c r="C67" s="66" t="str">
        <v>Whistler</v>
      </c>
      <c r="D67" s="32" t="str">
        <v>Sr Boys</v>
      </c>
      <c r="E67" s="33">
        <v>12399</v>
      </c>
      <c r="F67" s="32" t="str">
        <v>DNS</v>
      </c>
      <c r="G67" s="32">
        <v>0</v>
      </c>
      <c r="H67" s="32">
        <v>46</v>
      </c>
      <c r="I67" s="32">
        <v>14</v>
      </c>
      <c r="J67" s="32">
        <v>47</v>
      </c>
      <c r="K67" s="32">
        <v>13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27</v>
      </c>
      <c r="S67" s="18">
        <v>0</v>
      </c>
      <c r="T67" s="18">
        <v>27</v>
      </c>
      <c r="U67" s="18">
        <v>64</v>
      </c>
    </row>
    <row r="68" spans="1:21" x14ac:dyDescent="0.4">
      <c r="A68" s="18" t="str">
        <v>Tommaso Terragni</v>
      </c>
      <c r="B68" s="18" t="str">
        <v>Sr Boys</v>
      </c>
      <c r="C68" s="66" t="str">
        <v>Burnaby Mtn</v>
      </c>
      <c r="D68" s="32" t="str">
        <v>Sr Boys</v>
      </c>
      <c r="E68" s="33">
        <v>12307</v>
      </c>
      <c r="F68" s="32">
        <v>33</v>
      </c>
      <c r="G68" s="32">
        <v>27</v>
      </c>
      <c r="H68" s="32" t="str">
        <v>DNS</v>
      </c>
      <c r="I68" s="32">
        <v>0</v>
      </c>
      <c r="J68" s="32" t="str">
        <v>DNS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27</v>
      </c>
      <c r="S68" s="18">
        <v>0</v>
      </c>
      <c r="T68" s="18">
        <v>27</v>
      </c>
      <c r="U68" s="18">
        <v>64</v>
      </c>
    </row>
    <row r="69" spans="1:21" x14ac:dyDescent="0.4">
      <c r="A69" s="18" t="str">
        <v>Nic Way</v>
      </c>
      <c r="B69" s="18" t="str">
        <v>Sr Boys</v>
      </c>
      <c r="C69" s="66" t="str">
        <v>West Van</v>
      </c>
      <c r="D69" s="32" t="str">
        <v>Sr Boys</v>
      </c>
      <c r="E69" s="33">
        <v>12398</v>
      </c>
      <c r="F69" s="32" t="str">
        <v>DNS</v>
      </c>
      <c r="G69" s="32">
        <v>0</v>
      </c>
      <c r="H69" s="32">
        <v>37</v>
      </c>
      <c r="I69" s="32">
        <v>23</v>
      </c>
      <c r="J69" s="32">
        <v>62</v>
      </c>
      <c r="K69" s="32">
        <v>1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24</v>
      </c>
      <c r="S69" s="18">
        <v>0</v>
      </c>
      <c r="T69" s="18">
        <v>24</v>
      </c>
      <c r="U69" s="18">
        <v>66</v>
      </c>
    </row>
    <row r="70" spans="1:21" x14ac:dyDescent="0.4">
      <c r="A70" s="18" t="str">
        <v>Nate Morse</v>
      </c>
      <c r="B70" s="18" t="str">
        <v>Sr Boys</v>
      </c>
      <c r="C70" s="66" t="str">
        <v>Carson</v>
      </c>
      <c r="D70" s="32" t="str">
        <v>Sr Boys</v>
      </c>
      <c r="E70" s="33">
        <v>12319</v>
      </c>
      <c r="F70" s="32">
        <v>51</v>
      </c>
      <c r="G70" s="32">
        <v>9</v>
      </c>
      <c r="H70" s="32">
        <v>51</v>
      </c>
      <c r="I70" s="32">
        <v>9</v>
      </c>
      <c r="J70" s="32">
        <v>55</v>
      </c>
      <c r="K70" s="32">
        <v>5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23</v>
      </c>
      <c r="S70" s="18">
        <v>0</v>
      </c>
      <c r="T70" s="18">
        <v>23</v>
      </c>
      <c r="U70" s="18">
        <v>67</v>
      </c>
    </row>
    <row r="71" spans="1:21" x14ac:dyDescent="0.4">
      <c r="A71" s="18" t="str">
        <v>Noah Stehn</v>
      </c>
      <c r="B71" s="18" t="str">
        <v>Sr Boys</v>
      </c>
      <c r="C71" s="66" t="str">
        <v>Howe Sound</v>
      </c>
      <c r="D71" s="32" t="str">
        <v>Sr Boys</v>
      </c>
      <c r="E71" s="33">
        <v>12347</v>
      </c>
      <c r="F71" s="32" t="str">
        <v>DNS</v>
      </c>
      <c r="G71" s="32">
        <v>0</v>
      </c>
      <c r="H71" s="32">
        <v>39</v>
      </c>
      <c r="I71" s="32">
        <v>21</v>
      </c>
      <c r="J71" s="32" t="str">
        <v>DNS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21</v>
      </c>
      <c r="S71" s="18">
        <v>0</v>
      </c>
      <c r="T71" s="18">
        <v>21</v>
      </c>
      <c r="U71" s="18">
        <v>68</v>
      </c>
    </row>
    <row r="72" spans="1:21" x14ac:dyDescent="0.4">
      <c r="A72" s="18" t="str">
        <v>Kalum Neufeld</v>
      </c>
      <c r="B72" s="18" t="str">
        <v>Sr Boys</v>
      </c>
      <c r="C72" s="66" t="str">
        <v>Elphinstone</v>
      </c>
      <c r="D72" s="32" t="str">
        <v>Sr Boys</v>
      </c>
      <c r="E72" s="33">
        <v>12324</v>
      </c>
      <c r="F72" s="32" t="str">
        <v>DNS</v>
      </c>
      <c r="G72" s="32">
        <v>0</v>
      </c>
      <c r="H72" s="32">
        <v>73</v>
      </c>
      <c r="I72" s="32">
        <v>1</v>
      </c>
      <c r="J72" s="32">
        <v>42</v>
      </c>
      <c r="K72" s="32">
        <v>18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19</v>
      </c>
      <c r="S72" s="18">
        <v>0</v>
      </c>
      <c r="T72" s="18">
        <v>19</v>
      </c>
      <c r="U72" s="18">
        <v>69</v>
      </c>
    </row>
    <row r="73" spans="1:21" x14ac:dyDescent="0.4">
      <c r="A73" s="18" t="str">
        <v>Finn Brownlee</v>
      </c>
      <c r="B73" s="18" t="str">
        <v>Sr Boys</v>
      </c>
      <c r="C73" s="66" t="str">
        <v>STA</v>
      </c>
      <c r="D73" s="32" t="str">
        <v>Sr Boys</v>
      </c>
      <c r="E73" s="33">
        <v>12386</v>
      </c>
      <c r="F73" s="32">
        <v>54</v>
      </c>
      <c r="G73" s="32">
        <v>6</v>
      </c>
      <c r="H73" s="32">
        <v>70</v>
      </c>
      <c r="I73" s="32">
        <v>1</v>
      </c>
      <c r="J73" s="32">
        <v>50</v>
      </c>
      <c r="K73" s="32">
        <v>10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17</v>
      </c>
      <c r="S73" s="18">
        <v>0</v>
      </c>
      <c r="T73" s="18">
        <v>17</v>
      </c>
      <c r="U73" s="18">
        <v>70</v>
      </c>
    </row>
    <row r="74" spans="1:21" x14ac:dyDescent="0.4">
      <c r="A74" s="18" t="str">
        <v xml:space="preserve">Frederick Sohn   </v>
      </c>
      <c r="B74" s="18" t="str">
        <v>Sr Boys</v>
      </c>
      <c r="C74" s="66" t="str">
        <v>Pemberton</v>
      </c>
      <c r="D74" s="32" t="str">
        <v>Sr Boys</v>
      </c>
      <c r="E74" s="33">
        <v>12379</v>
      </c>
      <c r="F74" s="32">
        <v>46</v>
      </c>
      <c r="G74" s="32">
        <v>14</v>
      </c>
      <c r="H74" s="32">
        <v>78</v>
      </c>
      <c r="I74" s="32">
        <v>1</v>
      </c>
      <c r="J74" s="32" t="str">
        <v>DNS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15</v>
      </c>
      <c r="S74" s="18">
        <v>0</v>
      </c>
      <c r="T74" s="18">
        <v>15</v>
      </c>
      <c r="U74" s="18">
        <v>71</v>
      </c>
    </row>
    <row r="75" spans="1:21" x14ac:dyDescent="0.4">
      <c r="A75" s="18" t="str">
        <v>Johnny Barton</v>
      </c>
      <c r="B75" s="18" t="str">
        <v>Sr Boys</v>
      </c>
      <c r="C75" s="66" t="str">
        <v>Sutherland</v>
      </c>
      <c r="D75" s="32" t="str">
        <v>Sr Boys</v>
      </c>
      <c r="E75" s="33">
        <v>12392</v>
      </c>
      <c r="F75" s="32" t="str">
        <v>DNS</v>
      </c>
      <c r="G75" s="32">
        <v>0</v>
      </c>
      <c r="H75" s="32">
        <v>45</v>
      </c>
      <c r="I75" s="32">
        <v>15</v>
      </c>
      <c r="J75" s="32" t="str">
        <v>DNS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15</v>
      </c>
      <c r="S75" s="18">
        <v>0</v>
      </c>
      <c r="T75" s="18">
        <v>15</v>
      </c>
      <c r="U75" s="18">
        <v>71</v>
      </c>
    </row>
    <row r="76" spans="1:21" x14ac:dyDescent="0.4">
      <c r="A76" s="18" t="str">
        <v>Brody Rotzien</v>
      </c>
      <c r="B76" s="18" t="str">
        <v>Sr Boys</v>
      </c>
      <c r="C76" s="66" t="str">
        <v>Burnaby Mtn</v>
      </c>
      <c r="D76" s="32" t="str">
        <v>Sr Boys</v>
      </c>
      <c r="E76" s="33">
        <v>12304</v>
      </c>
      <c r="F76" s="32">
        <v>47</v>
      </c>
      <c r="G76" s="32">
        <v>13</v>
      </c>
      <c r="H76" s="32">
        <v>63</v>
      </c>
      <c r="I76" s="32">
        <v>1</v>
      </c>
      <c r="J76" s="32" t="str">
        <v>DNS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14</v>
      </c>
      <c r="S76" s="18">
        <v>0</v>
      </c>
      <c r="T76" s="18">
        <v>14</v>
      </c>
      <c r="U76" s="18">
        <v>73</v>
      </c>
    </row>
    <row r="77" spans="1:21" x14ac:dyDescent="0.4">
      <c r="A77" s="18" t="str">
        <v>Iain Scheffer</v>
      </c>
      <c r="B77" s="18" t="str">
        <v>Sr Boys</v>
      </c>
      <c r="C77" s="66" t="str">
        <v>Seycove</v>
      </c>
      <c r="D77" s="32" t="str">
        <v>Sr Boys</v>
      </c>
      <c r="E77" s="33">
        <v>12383</v>
      </c>
      <c r="F77" s="32" t="str">
        <v>DNS</v>
      </c>
      <c r="G77" s="32">
        <v>0</v>
      </c>
      <c r="H77" s="32" t="str">
        <v>DNS</v>
      </c>
      <c r="I77" s="32">
        <v>0</v>
      </c>
      <c r="J77" s="32">
        <v>48</v>
      </c>
      <c r="K77" s="32">
        <v>12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12</v>
      </c>
      <c r="S77" s="18">
        <v>0</v>
      </c>
      <c r="T77" s="18">
        <v>12</v>
      </c>
      <c r="U77" s="18">
        <v>74</v>
      </c>
    </row>
    <row r="78" spans="1:21" x14ac:dyDescent="0.4">
      <c r="A78" s="18" t="str">
        <v>David Harris</v>
      </c>
      <c r="B78" s="18" t="str">
        <v>Sr Boys</v>
      </c>
      <c r="C78" s="66" t="str">
        <v>Pemberton</v>
      </c>
      <c r="D78" s="32" t="str">
        <v>Sr Boys</v>
      </c>
      <c r="E78" s="33">
        <v>12361</v>
      </c>
      <c r="F78" s="32" t="str">
        <v>DNS</v>
      </c>
      <c r="G78" s="32">
        <v>0</v>
      </c>
      <c r="H78" s="32">
        <v>48</v>
      </c>
      <c r="I78" s="32">
        <v>12</v>
      </c>
      <c r="J78" s="32" t="str">
        <v>DNS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12</v>
      </c>
      <c r="S78" s="18">
        <v>0</v>
      </c>
      <c r="T78" s="18">
        <v>12</v>
      </c>
      <c r="U78" s="18">
        <v>74</v>
      </c>
    </row>
    <row r="79" spans="1:21" x14ac:dyDescent="0.4">
      <c r="A79" s="18" t="str">
        <v>Liam Wildman</v>
      </c>
      <c r="B79" s="18" t="str">
        <v>Sr Boys</v>
      </c>
      <c r="C79" s="66" t="str">
        <v>Argyle</v>
      </c>
      <c r="D79" s="32" t="str">
        <v>Sr Boys</v>
      </c>
      <c r="E79" s="33">
        <v>12011</v>
      </c>
      <c r="F79" s="32">
        <v>49</v>
      </c>
      <c r="G79" s="32">
        <v>11</v>
      </c>
      <c r="H79" s="32">
        <v>59</v>
      </c>
      <c r="I79" s="32">
        <v>1</v>
      </c>
      <c r="J79" s="32" t="str">
        <v>DNS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12</v>
      </c>
      <c r="S79" s="18">
        <v>0</v>
      </c>
      <c r="T79" s="18">
        <v>12</v>
      </c>
      <c r="U79" s="18">
        <v>74</v>
      </c>
    </row>
    <row r="80" spans="1:21" x14ac:dyDescent="0.4">
      <c r="A80" s="18" t="str">
        <v>Howard Wang</v>
      </c>
      <c r="B80" s="18" t="str">
        <v>Sr Boys</v>
      </c>
      <c r="C80" s="66" t="str">
        <v>Howe Sound</v>
      </c>
      <c r="D80" s="32" t="str">
        <v>Sr Boys</v>
      </c>
      <c r="E80" s="33">
        <v>12350</v>
      </c>
      <c r="F80" s="32">
        <v>50</v>
      </c>
      <c r="G80" s="32">
        <v>10</v>
      </c>
      <c r="H80" s="32">
        <v>71</v>
      </c>
      <c r="I80" s="32">
        <v>1</v>
      </c>
      <c r="J80" s="32" t="str">
        <v>DNS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11</v>
      </c>
      <c r="S80" s="18">
        <v>0</v>
      </c>
      <c r="T80" s="18">
        <v>11</v>
      </c>
      <c r="U80" s="18">
        <v>77</v>
      </c>
    </row>
    <row r="81" spans="1:21" x14ac:dyDescent="0.4">
      <c r="A81" s="18" t="str">
        <v>Kai McLeod</v>
      </c>
      <c r="B81" s="18" t="str">
        <v>Sr Boys</v>
      </c>
      <c r="C81" s="66" t="str">
        <v>Sutherland</v>
      </c>
      <c r="D81" s="32" t="str">
        <v>Sr Boys</v>
      </c>
      <c r="E81" s="33">
        <v>12390</v>
      </c>
      <c r="F81" s="32" t="str">
        <v>DNS</v>
      </c>
      <c r="G81" s="32">
        <v>0</v>
      </c>
      <c r="H81" s="32">
        <v>50</v>
      </c>
      <c r="I81" s="32">
        <v>10</v>
      </c>
      <c r="J81" s="32" t="str">
        <v>DNS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10</v>
      </c>
      <c r="S81" s="18">
        <v>0</v>
      </c>
      <c r="T81" s="18">
        <v>10</v>
      </c>
      <c r="U81" s="18">
        <v>78</v>
      </c>
    </row>
    <row r="82" spans="1:21" x14ac:dyDescent="0.4">
      <c r="A82" s="18" t="str">
        <v>Finlay Bubbs</v>
      </c>
      <c r="B82" s="18" t="str">
        <v>Sr Boys</v>
      </c>
      <c r="C82" s="66" t="str">
        <v>Pemberton</v>
      </c>
      <c r="D82" s="32" t="str">
        <v>Sr Boys</v>
      </c>
      <c r="E82" s="33">
        <v>12360</v>
      </c>
      <c r="F82" s="32">
        <v>57</v>
      </c>
      <c r="G82" s="32">
        <v>3</v>
      </c>
      <c r="H82" s="32" t="str">
        <v>DNS</v>
      </c>
      <c r="I82" s="32">
        <v>0</v>
      </c>
      <c r="J82" s="32">
        <v>54</v>
      </c>
      <c r="K82" s="32">
        <v>6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9</v>
      </c>
      <c r="S82" s="18">
        <v>0</v>
      </c>
      <c r="T82" s="18">
        <v>9</v>
      </c>
      <c r="U82" s="18">
        <v>79</v>
      </c>
    </row>
    <row r="83" spans="1:21" x14ac:dyDescent="0.4">
      <c r="A83" s="18" t="str">
        <v>Taylor Markham</v>
      </c>
      <c r="B83" s="18" t="str">
        <v>Sr Boys</v>
      </c>
      <c r="C83" s="66" t="str">
        <v>Rockridge</v>
      </c>
      <c r="D83" s="32" t="str">
        <v>Sr Boys</v>
      </c>
      <c r="E83" s="33">
        <v>12380</v>
      </c>
      <c r="F83" s="32" t="str">
        <v>DNS</v>
      </c>
      <c r="G83" s="32">
        <v>0</v>
      </c>
      <c r="H83" s="32">
        <v>54</v>
      </c>
      <c r="I83" s="32">
        <v>6</v>
      </c>
      <c r="J83" s="32" t="str">
        <v>DNS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6</v>
      </c>
      <c r="S83" s="18">
        <v>0</v>
      </c>
      <c r="T83" s="18">
        <v>6</v>
      </c>
      <c r="U83" s="18">
        <v>80</v>
      </c>
    </row>
    <row r="84" spans="1:21" x14ac:dyDescent="0.4">
      <c r="A84" s="18" t="str">
        <v>Avi Lahulek</v>
      </c>
      <c r="B84" s="18" t="str">
        <v>Sr Boys</v>
      </c>
      <c r="C84" s="66" t="str">
        <v>Carson</v>
      </c>
      <c r="D84" s="32" t="str">
        <v>Sr Boys</v>
      </c>
      <c r="E84" s="33">
        <v>12309</v>
      </c>
      <c r="F84" s="32" t="str">
        <v>DNS</v>
      </c>
      <c r="G84" s="32">
        <v>0</v>
      </c>
      <c r="H84" s="32">
        <v>65</v>
      </c>
      <c r="I84" s="32">
        <v>1</v>
      </c>
      <c r="J84" s="32">
        <v>57</v>
      </c>
      <c r="K84" s="32">
        <v>3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4</v>
      </c>
      <c r="S84" s="18">
        <v>0</v>
      </c>
      <c r="T84" s="18">
        <v>4</v>
      </c>
      <c r="U84" s="18">
        <v>81</v>
      </c>
    </row>
    <row r="85" spans="1:21" x14ac:dyDescent="0.4">
      <c r="A85" s="18" t="str">
        <v>Max Pierson</v>
      </c>
      <c r="B85" s="18" t="str">
        <v>Sr Boys</v>
      </c>
      <c r="C85" s="66" t="str">
        <v>Carson</v>
      </c>
      <c r="D85" s="32" t="str">
        <v>Sr Boys</v>
      </c>
      <c r="E85" s="33">
        <v>12318</v>
      </c>
      <c r="F85" s="32" t="str">
        <v>DNF</v>
      </c>
      <c r="G85" s="32">
        <v>1</v>
      </c>
      <c r="H85" s="32">
        <v>60</v>
      </c>
      <c r="I85" s="32">
        <v>1</v>
      </c>
      <c r="J85" s="32">
        <v>58</v>
      </c>
      <c r="K85" s="32">
        <v>2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4</v>
      </c>
      <c r="S85" s="18">
        <v>0</v>
      </c>
      <c r="T85" s="18">
        <v>4</v>
      </c>
      <c r="U85" s="18">
        <v>81</v>
      </c>
    </row>
    <row r="86" spans="1:21" x14ac:dyDescent="0.4">
      <c r="A86" s="18" t="str">
        <v>Diego Garcia Tally</v>
      </c>
      <c r="B86" s="18" t="str">
        <v>Sr Boys</v>
      </c>
      <c r="C86" s="66" t="str">
        <v>Howe Sound</v>
      </c>
      <c r="D86" s="32" t="str">
        <v>Sr Boys</v>
      </c>
      <c r="E86" s="33">
        <v>12333</v>
      </c>
      <c r="F86" s="32">
        <v>60</v>
      </c>
      <c r="G86" s="32">
        <v>1</v>
      </c>
      <c r="H86" s="32">
        <v>76</v>
      </c>
      <c r="I86" s="32">
        <v>1</v>
      </c>
      <c r="J86" s="32">
        <v>59</v>
      </c>
      <c r="K86" s="32">
        <v>1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3</v>
      </c>
      <c r="S86" s="18">
        <v>0</v>
      </c>
      <c r="T86" s="18">
        <v>3</v>
      </c>
      <c r="U86" s="18">
        <v>83</v>
      </c>
    </row>
    <row r="87" spans="1:21" x14ac:dyDescent="0.4">
      <c r="A87" s="18" t="str">
        <v>Felix Behrisch Elce</v>
      </c>
      <c r="B87" s="18" t="str">
        <v>Sr Boys</v>
      </c>
      <c r="C87" s="66" t="str">
        <v>Sutherland</v>
      </c>
      <c r="D87" s="32" t="str">
        <v>Sr Boys</v>
      </c>
      <c r="E87" s="33">
        <v>12391</v>
      </c>
      <c r="F87" s="32" t="str">
        <v>DNS</v>
      </c>
      <c r="G87" s="32">
        <v>0</v>
      </c>
      <c r="H87" s="32">
        <v>57</v>
      </c>
      <c r="I87" s="32">
        <v>3</v>
      </c>
      <c r="J87" s="32" t="str">
        <v>DNS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3</v>
      </c>
      <c r="S87" s="18">
        <v>0</v>
      </c>
      <c r="T87" s="18">
        <v>3</v>
      </c>
      <c r="U87" s="18">
        <v>83</v>
      </c>
    </row>
    <row r="88" spans="1:21" x14ac:dyDescent="0.4">
      <c r="A88" s="18" t="str">
        <v xml:space="preserve">Leif Montgomery </v>
      </c>
      <c r="B88" s="18" t="str">
        <v>Sr Boys</v>
      </c>
      <c r="C88" s="66" t="str">
        <v>Argyle</v>
      </c>
      <c r="D88" s="32" t="str">
        <v>Sr Boys</v>
      </c>
      <c r="E88" s="33">
        <v>12266</v>
      </c>
      <c r="F88" s="32">
        <v>58</v>
      </c>
      <c r="G88" s="32">
        <v>2</v>
      </c>
      <c r="H88" s="32">
        <v>79</v>
      </c>
      <c r="I88" s="32">
        <v>1</v>
      </c>
      <c r="J88" s="32" t="str">
        <v>DNS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3</v>
      </c>
      <c r="S88" s="18">
        <v>0</v>
      </c>
      <c r="T88" s="18">
        <v>3</v>
      </c>
      <c r="U88" s="18">
        <v>83</v>
      </c>
    </row>
    <row r="89" spans="1:21" x14ac:dyDescent="0.4">
      <c r="A89" s="18" t="str">
        <v>Raiden Kasubuchi</v>
      </c>
      <c r="B89" s="18" t="str">
        <v>Sr Boys</v>
      </c>
      <c r="C89" s="66" t="str">
        <v>Windsor</v>
      </c>
      <c r="D89" s="32" t="str">
        <v>Sr Boys</v>
      </c>
      <c r="E89" s="33">
        <v>12008</v>
      </c>
      <c r="F89" s="32" t="str">
        <v>DNS</v>
      </c>
      <c r="G89" s="32">
        <v>0</v>
      </c>
      <c r="H89" s="32" t="str">
        <v>DNF</v>
      </c>
      <c r="I89" s="32">
        <v>1</v>
      </c>
      <c r="J89" s="32">
        <v>61</v>
      </c>
      <c r="K89" s="32">
        <v>1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2</v>
      </c>
      <c r="S89" s="18">
        <v>0</v>
      </c>
      <c r="T89" s="18">
        <v>2</v>
      </c>
      <c r="U89" s="18">
        <v>86</v>
      </c>
    </row>
    <row r="90" spans="1:21" x14ac:dyDescent="0.4">
      <c r="A90" s="18" t="str">
        <v>Prince Wang</v>
      </c>
      <c r="B90" s="18" t="str">
        <v>Sr Boys</v>
      </c>
      <c r="C90" s="66" t="str">
        <v>Mulgrave</v>
      </c>
      <c r="D90" s="32" t="str">
        <v>Sr Boys</v>
      </c>
      <c r="E90" s="33">
        <v>12353</v>
      </c>
      <c r="F90" s="32">
        <v>59</v>
      </c>
      <c r="G90" s="32">
        <v>1</v>
      </c>
      <c r="H90" s="32">
        <v>80</v>
      </c>
      <c r="I90" s="32">
        <v>1</v>
      </c>
      <c r="J90" s="32" t="str">
        <v>DNS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2</v>
      </c>
      <c r="S90" s="18">
        <v>0</v>
      </c>
      <c r="T90" s="18">
        <v>2</v>
      </c>
      <c r="U90" s="18">
        <v>86</v>
      </c>
    </row>
    <row r="91" spans="1:21" x14ac:dyDescent="0.4">
      <c r="A91" s="18" t="str">
        <v>Ryder Johnston</v>
      </c>
      <c r="B91" s="18" t="str">
        <v>Sr Boys</v>
      </c>
      <c r="C91" s="66" t="str">
        <v>GW Graham</v>
      </c>
      <c r="D91" s="32" t="str">
        <v>Sr Boys</v>
      </c>
      <c r="E91" s="33">
        <v>12326</v>
      </c>
      <c r="F91" s="32" t="str">
        <v>DNS</v>
      </c>
      <c r="G91" s="32">
        <v>0</v>
      </c>
      <c r="H91" s="32" t="str">
        <v>DNS</v>
      </c>
      <c r="I91" s="32">
        <v>0</v>
      </c>
      <c r="J91" s="32">
        <v>63</v>
      </c>
      <c r="K91" s="32">
        <v>1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1</v>
      </c>
      <c r="S91" s="18">
        <v>0</v>
      </c>
      <c r="T91" s="18">
        <v>1</v>
      </c>
      <c r="U91" s="18">
        <v>88</v>
      </c>
    </row>
    <row r="92" spans="1:21" x14ac:dyDescent="0.4">
      <c r="A92" s="18" t="str">
        <v>Garrett McLean</v>
      </c>
      <c r="B92" s="18" t="str">
        <v>Sr Boys</v>
      </c>
      <c r="C92" s="66" t="str">
        <v>GW Graham</v>
      </c>
      <c r="D92" s="32" t="str">
        <v>Sr Boys</v>
      </c>
      <c r="E92" s="33">
        <v>12327</v>
      </c>
      <c r="F92" s="32" t="str">
        <v>DNS</v>
      </c>
      <c r="G92" s="32">
        <v>0</v>
      </c>
      <c r="H92" s="32" t="str">
        <v>DNS</v>
      </c>
      <c r="I92" s="32">
        <v>0</v>
      </c>
      <c r="J92" s="32">
        <v>64</v>
      </c>
      <c r="K92" s="32">
        <v>1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1</v>
      </c>
      <c r="S92" s="18">
        <v>0</v>
      </c>
      <c r="T92" s="18">
        <v>1</v>
      </c>
      <c r="U92" s="18">
        <v>88</v>
      </c>
    </row>
    <row r="93" spans="1:21" x14ac:dyDescent="0.4">
      <c r="A93" s="18" t="str">
        <v>Harry Duess</v>
      </c>
      <c r="B93" s="18" t="str">
        <v>Sr Boys</v>
      </c>
      <c r="C93" s="66" t="str">
        <v>Brockton</v>
      </c>
      <c r="D93" s="32" t="str">
        <v>Sr Boys</v>
      </c>
      <c r="E93" s="33">
        <v>12288</v>
      </c>
      <c r="F93" s="32" t="str">
        <v>DNS</v>
      </c>
      <c r="G93" s="32">
        <v>0</v>
      </c>
      <c r="H93" s="32">
        <v>61</v>
      </c>
      <c r="I93" s="32">
        <v>1</v>
      </c>
      <c r="J93" s="32" t="str">
        <v>DNS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1</v>
      </c>
      <c r="S93" s="18">
        <v>0</v>
      </c>
      <c r="T93" s="18">
        <v>1</v>
      </c>
      <c r="U93" s="18">
        <v>88</v>
      </c>
    </row>
    <row r="94" spans="1:21" x14ac:dyDescent="0.4">
      <c r="A94" s="18" t="str">
        <v>Joaquim Di Segni</v>
      </c>
      <c r="B94" s="18" t="str">
        <v>Sr Boys</v>
      </c>
      <c r="C94" s="66" t="str">
        <v>Coast Mtn</v>
      </c>
      <c r="D94" s="32" t="str">
        <v>Sr Boys</v>
      </c>
      <c r="E94" s="33">
        <v>12323</v>
      </c>
      <c r="F94" s="32" t="str">
        <v>DNS</v>
      </c>
      <c r="G94" s="32">
        <v>0</v>
      </c>
      <c r="H94" s="32">
        <v>62</v>
      </c>
      <c r="I94" s="32">
        <v>1</v>
      </c>
      <c r="J94" s="32" t="str">
        <v>DNS</v>
      </c>
      <c r="K94" s="32">
        <v>0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1</v>
      </c>
      <c r="S94" s="18">
        <v>0</v>
      </c>
      <c r="T94" s="18">
        <v>1</v>
      </c>
      <c r="U94" s="18">
        <v>88</v>
      </c>
    </row>
    <row r="95" spans="1:21" x14ac:dyDescent="0.4">
      <c r="A95" s="18" t="str">
        <v>Seb Nepomnaschy</v>
      </c>
      <c r="B95" s="18" t="str">
        <v>Sr Boys</v>
      </c>
      <c r="C95" s="66" t="str">
        <v>Burnaby Mtn</v>
      </c>
      <c r="D95" s="32" t="str">
        <v>Sr Boys</v>
      </c>
      <c r="E95" s="33">
        <v>12306</v>
      </c>
      <c r="F95" s="32">
        <v>61</v>
      </c>
      <c r="G95" s="32">
        <v>1</v>
      </c>
      <c r="H95" s="32" t="str">
        <v>DNS</v>
      </c>
      <c r="I95" s="32">
        <v>0</v>
      </c>
      <c r="J95" s="32" t="str">
        <v>DNS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1</v>
      </c>
      <c r="S95" s="18">
        <v>0</v>
      </c>
      <c r="T95" s="18">
        <v>1</v>
      </c>
      <c r="U95" s="18">
        <v>88</v>
      </c>
    </row>
    <row r="96" spans="1:21" x14ac:dyDescent="0.4">
      <c r="A96" s="18" t="str">
        <v xml:space="preserve">Simon Brueggemann   </v>
      </c>
      <c r="B96" s="18" t="str">
        <v>Sr Boys</v>
      </c>
      <c r="C96" s="66" t="str">
        <v>Pemberton</v>
      </c>
      <c r="D96" s="32" t="str">
        <v>Sr Boys</v>
      </c>
      <c r="E96" s="33">
        <v>12374</v>
      </c>
      <c r="F96" s="32" t="str">
        <v>DNS</v>
      </c>
      <c r="G96" s="32">
        <v>0</v>
      </c>
      <c r="H96" s="32">
        <v>72</v>
      </c>
      <c r="I96" s="32">
        <v>1</v>
      </c>
      <c r="J96" s="32" t="str">
        <v>DNS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1</v>
      </c>
      <c r="S96" s="18">
        <v>0</v>
      </c>
      <c r="T96" s="18">
        <v>1</v>
      </c>
      <c r="U96" s="18">
        <v>88</v>
      </c>
    </row>
    <row r="97" spans="1:21" x14ac:dyDescent="0.4">
      <c r="A97" s="18" t="str">
        <v>Andre Moore</v>
      </c>
      <c r="B97" s="18" t="str">
        <v>Sr Boys</v>
      </c>
      <c r="C97" s="66" t="str">
        <v>Whistler</v>
      </c>
      <c r="D97" s="32" t="str">
        <v>Sr Boys</v>
      </c>
      <c r="E97" s="33">
        <v>12002</v>
      </c>
      <c r="F97" s="32" t="str">
        <v>DNS</v>
      </c>
      <c r="G97" s="32">
        <v>0</v>
      </c>
      <c r="H97" s="32" t="str">
        <v>DNS</v>
      </c>
      <c r="I97" s="32">
        <v>0</v>
      </c>
      <c r="J97" s="32" t="str">
        <v>DNS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18">
        <v>0</v>
      </c>
      <c r="T97" s="18">
        <v>0</v>
      </c>
      <c r="U97" s="18">
        <v>94</v>
      </c>
    </row>
    <row r="98" spans="1:21" x14ac:dyDescent="0.4">
      <c r="A98" s="18" t="str">
        <v>Braden Humphrey</v>
      </c>
      <c r="B98" s="18" t="str">
        <v>Sr Boys</v>
      </c>
      <c r="C98" s="66" t="str">
        <v>Argyle</v>
      </c>
      <c r="D98" s="32" t="str">
        <v>Sr Boys</v>
      </c>
      <c r="E98" s="33">
        <v>12010</v>
      </c>
      <c r="F98" s="32" t="str">
        <v>DNS</v>
      </c>
      <c r="G98" s="32">
        <v>0</v>
      </c>
      <c r="H98" s="32" t="str">
        <v>DNS</v>
      </c>
      <c r="I98" s="32">
        <v>0</v>
      </c>
      <c r="J98" s="32" t="str">
        <v>DNS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18">
        <v>0</v>
      </c>
      <c r="T98" s="18">
        <v>0</v>
      </c>
      <c r="U98" s="18">
        <v>94</v>
      </c>
    </row>
    <row r="99" spans="1:21" x14ac:dyDescent="0.4">
      <c r="A99" s="18" t="str">
        <v xml:space="preserve">Cole Paterson </v>
      </c>
      <c r="B99" s="18" t="str">
        <v>Sr Boys</v>
      </c>
      <c r="C99" s="66" t="str">
        <v>Sutherland</v>
      </c>
      <c r="D99" s="32" t="str">
        <v>Sr Boys</v>
      </c>
      <c r="E99" s="33">
        <v>12393</v>
      </c>
      <c r="F99" s="32" t="str">
        <v>DNS</v>
      </c>
      <c r="G99" s="32">
        <v>0</v>
      </c>
      <c r="H99" s="32" t="str">
        <v>DNS</v>
      </c>
      <c r="I99" s="32">
        <v>0</v>
      </c>
      <c r="J99" s="32" t="str">
        <v>DNS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18">
        <v>0</v>
      </c>
      <c r="T99" s="18">
        <v>0</v>
      </c>
      <c r="U99" s="18">
        <v>94</v>
      </c>
    </row>
    <row r="100" spans="1:21" x14ac:dyDescent="0.4">
      <c r="A100" s="18" t="str">
        <v>Dylan Lilley</v>
      </c>
      <c r="B100" s="18" t="str">
        <v>Sr Boys</v>
      </c>
      <c r="C100" s="66" t="str">
        <v>Argyle</v>
      </c>
      <c r="D100" s="32" t="str">
        <v>Sr Boys</v>
      </c>
      <c r="E100" s="33">
        <v>12233</v>
      </c>
      <c r="F100" s="32" t="str">
        <v>DNS</v>
      </c>
      <c r="G100" s="32">
        <v>0</v>
      </c>
      <c r="H100" s="32" t="str">
        <v>DNS</v>
      </c>
      <c r="I100" s="32">
        <v>0</v>
      </c>
      <c r="J100" s="32" t="str">
        <v>DNS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18">
        <v>0</v>
      </c>
      <c r="T100" s="18">
        <v>0</v>
      </c>
      <c r="U100" s="18">
        <v>94</v>
      </c>
    </row>
    <row r="101" spans="1:21" x14ac:dyDescent="0.4">
      <c r="A101" s="18" t="str">
        <v xml:space="preserve">Erik Jahn  </v>
      </c>
      <c r="B101" s="18" t="str">
        <v>Sr Boys</v>
      </c>
      <c r="C101" s="66" t="str">
        <v>Pemberton</v>
      </c>
      <c r="D101" s="32" t="str">
        <v>Sr Boys</v>
      </c>
      <c r="E101" s="33">
        <v>12375</v>
      </c>
      <c r="F101" s="32" t="str">
        <v>DNS</v>
      </c>
      <c r="G101" s="32">
        <v>0</v>
      </c>
      <c r="H101" s="32" t="str">
        <v>DNS</v>
      </c>
      <c r="I101" s="32">
        <v>0</v>
      </c>
      <c r="J101" s="32" t="str">
        <v>DNS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18">
        <v>0</v>
      </c>
      <c r="Q101" s="32">
        <v>0</v>
      </c>
      <c r="R101" s="32">
        <v>0</v>
      </c>
      <c r="S101" s="18">
        <v>0</v>
      </c>
      <c r="T101" s="18">
        <v>0</v>
      </c>
      <c r="U101" s="18">
        <v>94</v>
      </c>
    </row>
    <row r="102" spans="1:21" x14ac:dyDescent="0.4">
      <c r="A102" s="18" t="str">
        <v>Evan Spofforth</v>
      </c>
      <c r="B102" s="18" t="str">
        <v>Sr Boys</v>
      </c>
      <c r="C102" s="66" t="str">
        <v>Sutherland</v>
      </c>
      <c r="D102" s="32" t="str">
        <v>Sr Boys</v>
      </c>
      <c r="E102" s="33">
        <v>12395</v>
      </c>
      <c r="F102" s="32" t="str">
        <v>DNS</v>
      </c>
      <c r="G102" s="32">
        <v>0</v>
      </c>
      <c r="H102" s="32" t="str">
        <v>DNS</v>
      </c>
      <c r="I102" s="32">
        <v>0</v>
      </c>
      <c r="J102" s="32" t="str">
        <v>DNS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18">
        <v>0</v>
      </c>
      <c r="Q102" s="32">
        <v>0</v>
      </c>
      <c r="R102" s="32">
        <v>0</v>
      </c>
      <c r="S102" s="18">
        <v>0</v>
      </c>
      <c r="T102" s="18">
        <v>0</v>
      </c>
      <c r="U102" s="18">
        <v>94</v>
      </c>
    </row>
    <row r="103" spans="1:21" x14ac:dyDescent="0.4">
      <c r="A103" s="18" t="str">
        <v>India Becker</v>
      </c>
      <c r="B103" s="18" t="str">
        <v>Sr Boys</v>
      </c>
      <c r="C103" s="66" t="str">
        <v>Pemberton</v>
      </c>
      <c r="D103" s="32" t="str">
        <v>Sr Boys</v>
      </c>
      <c r="E103" s="33">
        <v>12358</v>
      </c>
      <c r="F103" s="32" t="str">
        <v>DNS</v>
      </c>
      <c r="G103" s="32">
        <v>0</v>
      </c>
      <c r="H103" s="32" t="str">
        <v>DNS</v>
      </c>
      <c r="I103" s="32">
        <v>0</v>
      </c>
      <c r="J103" s="32" t="str">
        <v>DNS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18">
        <v>0</v>
      </c>
      <c r="Q103" s="32">
        <v>0</v>
      </c>
      <c r="R103" s="32">
        <v>0</v>
      </c>
      <c r="S103" s="18">
        <v>0</v>
      </c>
      <c r="T103" s="18">
        <v>0</v>
      </c>
      <c r="U103" s="18">
        <v>94</v>
      </c>
    </row>
    <row r="104" spans="1:21" x14ac:dyDescent="0.4">
      <c r="A104" s="18" t="str">
        <v>Isaac Derksen</v>
      </c>
      <c r="B104" s="18" t="str">
        <v>Sr Boys</v>
      </c>
      <c r="C104" s="66" t="str">
        <v>St. Georges</v>
      </c>
      <c r="D104" s="32" t="str">
        <v>Sr Boys</v>
      </c>
      <c r="E104" s="33">
        <v>12385</v>
      </c>
      <c r="F104" s="32" t="str">
        <v>DNS</v>
      </c>
      <c r="G104" s="32">
        <v>0</v>
      </c>
      <c r="H104" s="32" t="str">
        <v>DNS</v>
      </c>
      <c r="I104" s="32">
        <v>0</v>
      </c>
      <c r="J104" s="32" t="str">
        <v>DNS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18">
        <v>0</v>
      </c>
      <c r="Q104" s="32">
        <v>0</v>
      </c>
      <c r="R104" s="32">
        <v>0</v>
      </c>
      <c r="S104" s="18">
        <v>0</v>
      </c>
      <c r="T104" s="18">
        <v>0</v>
      </c>
      <c r="U104" s="18">
        <v>94</v>
      </c>
    </row>
    <row r="105" spans="1:21" x14ac:dyDescent="0.4">
      <c r="A105" s="18" t="str">
        <v>Jack Hague</v>
      </c>
      <c r="B105" s="18" t="str">
        <v>Sr Boys</v>
      </c>
      <c r="C105" s="66" t="str">
        <v>Whistler</v>
      </c>
      <c r="D105" s="32" t="str">
        <v>Sr Boys</v>
      </c>
      <c r="E105" s="33">
        <v>12005</v>
      </c>
      <c r="F105" s="32" t="str">
        <v>DNS</v>
      </c>
      <c r="G105" s="32">
        <v>0</v>
      </c>
      <c r="H105" s="32" t="str">
        <v>DNS</v>
      </c>
      <c r="I105" s="32">
        <v>0</v>
      </c>
      <c r="J105" s="32" t="str">
        <v>DNS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18">
        <v>0</v>
      </c>
      <c r="Q105" s="32">
        <v>0</v>
      </c>
      <c r="R105" s="32">
        <v>0</v>
      </c>
      <c r="S105" s="18">
        <v>0</v>
      </c>
      <c r="T105" s="18">
        <v>0</v>
      </c>
      <c r="U105" s="18">
        <v>94</v>
      </c>
    </row>
    <row r="106" spans="1:21" x14ac:dyDescent="0.4">
      <c r="A106" s="18" t="str">
        <v>Jack Severin</v>
      </c>
      <c r="B106" s="18" t="str">
        <v>Sr Boys</v>
      </c>
      <c r="C106" s="66" t="str">
        <v>Argyle</v>
      </c>
      <c r="D106" s="32" t="str">
        <v>Sr Boys</v>
      </c>
      <c r="E106" s="33">
        <v>12009</v>
      </c>
      <c r="F106" s="32" t="str">
        <v>DNS</v>
      </c>
      <c r="G106" s="32">
        <v>0</v>
      </c>
      <c r="H106" s="32" t="str">
        <v>DNS</v>
      </c>
      <c r="I106" s="32">
        <v>0</v>
      </c>
      <c r="J106" s="32" t="str">
        <v>DNS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18">
        <v>0</v>
      </c>
      <c r="Q106" s="32">
        <v>0</v>
      </c>
      <c r="R106" s="32">
        <v>0</v>
      </c>
      <c r="S106" s="18">
        <v>0</v>
      </c>
      <c r="T106" s="18">
        <v>0</v>
      </c>
      <c r="U106" s="18">
        <v>94</v>
      </c>
    </row>
    <row r="107" spans="1:21" x14ac:dyDescent="0.4">
      <c r="A107" s="18" t="str">
        <v>Jacob Adams</v>
      </c>
      <c r="B107" s="18" t="str">
        <v>Sr Boys</v>
      </c>
      <c r="C107" s="66" t="str">
        <v>GW Graham</v>
      </c>
      <c r="D107" s="32" t="str">
        <v>Sr Boys</v>
      </c>
      <c r="E107" s="33">
        <v>12328</v>
      </c>
      <c r="F107" s="32" t="str">
        <v>DNS</v>
      </c>
      <c r="G107" s="32">
        <v>0</v>
      </c>
      <c r="H107" s="32" t="str">
        <v>DNS</v>
      </c>
      <c r="I107" s="32">
        <v>0</v>
      </c>
      <c r="J107" s="32" t="str">
        <v>DNS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18">
        <v>0</v>
      </c>
      <c r="Q107" s="32">
        <v>0</v>
      </c>
      <c r="R107" s="32">
        <v>0</v>
      </c>
      <c r="S107" s="18">
        <v>0</v>
      </c>
      <c r="T107" s="18">
        <v>0</v>
      </c>
      <c r="U107" s="18">
        <v>94</v>
      </c>
    </row>
    <row r="108" spans="1:21" x14ac:dyDescent="0.4">
      <c r="A108" s="18" t="str">
        <v>Jacob Robichaud</v>
      </c>
      <c r="B108" s="18" t="str">
        <v>Sr Boys</v>
      </c>
      <c r="C108" s="66" t="str">
        <v>Pemberton</v>
      </c>
      <c r="D108" s="32" t="str">
        <v>Sr Boys</v>
      </c>
      <c r="E108" s="33">
        <v>12367</v>
      </c>
      <c r="F108" s="32" t="str">
        <v>DNS</v>
      </c>
      <c r="G108" s="32">
        <v>0</v>
      </c>
      <c r="H108" s="32" t="str">
        <v>DNS</v>
      </c>
      <c r="I108" s="32">
        <v>0</v>
      </c>
      <c r="J108" s="32" t="str">
        <v>DNS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18">
        <v>0</v>
      </c>
      <c r="Q108" s="32">
        <v>0</v>
      </c>
      <c r="R108" s="32">
        <v>0</v>
      </c>
      <c r="S108" s="18">
        <v>0</v>
      </c>
      <c r="T108" s="18">
        <v>0</v>
      </c>
      <c r="U108" s="18">
        <v>94</v>
      </c>
    </row>
    <row r="109" spans="1:21" x14ac:dyDescent="0.4">
      <c r="A109" s="18" t="str">
        <v>John Satchell</v>
      </c>
      <c r="B109" s="18" t="str">
        <v>Sr Boys</v>
      </c>
      <c r="C109" s="66" t="str">
        <v>Carson</v>
      </c>
      <c r="D109" s="32" t="str">
        <v>Sr Boys</v>
      </c>
      <c r="E109" s="33">
        <v>12315</v>
      </c>
      <c r="F109" s="32" t="str">
        <v>DNS</v>
      </c>
      <c r="G109" s="32">
        <v>0</v>
      </c>
      <c r="H109" s="32" t="str">
        <v>DNS</v>
      </c>
      <c r="I109" s="32">
        <v>0</v>
      </c>
      <c r="J109" s="32" t="str">
        <v>DNS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18">
        <v>0</v>
      </c>
      <c r="Q109" s="32">
        <v>0</v>
      </c>
      <c r="R109" s="32">
        <v>0</v>
      </c>
      <c r="S109" s="18">
        <v>0</v>
      </c>
      <c r="T109" s="18">
        <v>0</v>
      </c>
      <c r="U109" s="18">
        <v>94</v>
      </c>
    </row>
    <row r="110" spans="1:21" x14ac:dyDescent="0.4">
      <c r="A110" s="18" t="str">
        <v>Jovan Ferdinands</v>
      </c>
      <c r="B110" s="18" t="str">
        <v>Sr Boys</v>
      </c>
      <c r="C110" s="66" t="str">
        <v>Whistler</v>
      </c>
      <c r="D110" s="32" t="str">
        <v>Sr Boys</v>
      </c>
      <c r="E110" s="33">
        <v>12001</v>
      </c>
      <c r="F110" s="32" t="str">
        <v>DNS</v>
      </c>
      <c r="G110" s="32">
        <v>0</v>
      </c>
      <c r="H110" s="32" t="str">
        <v>DNS</v>
      </c>
      <c r="I110" s="32">
        <v>0</v>
      </c>
      <c r="J110" s="32" t="str">
        <v>DNS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18">
        <v>0</v>
      </c>
      <c r="Q110" s="32">
        <v>0</v>
      </c>
      <c r="R110" s="32">
        <v>0</v>
      </c>
      <c r="S110" s="18">
        <v>0</v>
      </c>
      <c r="T110" s="18">
        <v>0</v>
      </c>
      <c r="U110" s="18">
        <v>94</v>
      </c>
    </row>
    <row r="111" spans="1:21" x14ac:dyDescent="0.4">
      <c r="A111" s="18" t="str">
        <v>Kai Bienias-Sjoblom</v>
      </c>
      <c r="B111" s="18" t="str">
        <v>Sr Boys</v>
      </c>
      <c r="C111" s="66" t="str">
        <v>Brockton</v>
      </c>
      <c r="D111" s="32" t="str">
        <v>Sr Boys</v>
      </c>
      <c r="E111" s="33">
        <v>12287</v>
      </c>
      <c r="F111" s="32" t="str">
        <v>DNS</v>
      </c>
      <c r="G111" s="32">
        <v>0</v>
      </c>
      <c r="H111" s="32" t="str">
        <v>DNS</v>
      </c>
      <c r="I111" s="32">
        <v>0</v>
      </c>
      <c r="J111" s="32" t="str">
        <v>DNS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18">
        <v>0</v>
      </c>
      <c r="Q111" s="32">
        <v>0</v>
      </c>
      <c r="R111" s="32">
        <v>0</v>
      </c>
      <c r="S111" s="18">
        <v>0</v>
      </c>
      <c r="T111" s="18">
        <v>0</v>
      </c>
      <c r="U111" s="18">
        <v>94</v>
      </c>
    </row>
    <row r="112" spans="1:21" x14ac:dyDescent="0.4">
      <c r="A112" s="18" t="str">
        <v>Kai Klimek</v>
      </c>
      <c r="B112" s="18" t="str">
        <v>Sr Boys</v>
      </c>
      <c r="C112" s="66" t="str">
        <v>Mulgrave</v>
      </c>
      <c r="D112" s="32" t="str">
        <v>Sr Boys</v>
      </c>
      <c r="E112" s="33">
        <v>12356</v>
      </c>
      <c r="F112" s="32" t="str">
        <v>DNS</v>
      </c>
      <c r="G112" s="32">
        <v>0</v>
      </c>
      <c r="H112" s="32" t="str">
        <v>DNS</v>
      </c>
      <c r="I112" s="32">
        <v>0</v>
      </c>
      <c r="J112" s="32" t="str">
        <v>DNS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18">
        <v>0</v>
      </c>
      <c r="Q112" s="32">
        <v>0</v>
      </c>
      <c r="R112" s="32">
        <v>0</v>
      </c>
      <c r="S112" s="18">
        <v>0</v>
      </c>
      <c r="T112" s="18">
        <v>0</v>
      </c>
      <c r="U112" s="18">
        <v>94</v>
      </c>
    </row>
    <row r="113" spans="1:21" x14ac:dyDescent="0.4">
      <c r="A113" s="18" t="str">
        <v>Keyaan Burgener</v>
      </c>
      <c r="B113" s="18" t="str">
        <v>Sr Boys</v>
      </c>
      <c r="C113" s="66" t="str">
        <v>Mulgrave</v>
      </c>
      <c r="D113" s="32" t="str">
        <v>Sr Boys</v>
      </c>
      <c r="E113" s="33">
        <v>12355</v>
      </c>
      <c r="F113" s="32" t="str">
        <v>DNS</v>
      </c>
      <c r="G113" s="32">
        <v>0</v>
      </c>
      <c r="H113" s="32" t="str">
        <v>DNS</v>
      </c>
      <c r="I113" s="32">
        <v>0</v>
      </c>
      <c r="J113" s="32" t="str">
        <v>DNS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18">
        <v>0</v>
      </c>
      <c r="Q113" s="32">
        <v>0</v>
      </c>
      <c r="R113" s="32">
        <v>0</v>
      </c>
      <c r="S113" s="18">
        <v>0</v>
      </c>
      <c r="T113" s="18">
        <v>0</v>
      </c>
      <c r="U113" s="18">
        <v>94</v>
      </c>
    </row>
    <row r="114" spans="1:21" x14ac:dyDescent="0.4">
      <c r="A114" s="18" t="str">
        <v>Logan Tonini</v>
      </c>
      <c r="B114" s="18" t="str">
        <v>Sr Boys</v>
      </c>
      <c r="C114" s="66" t="str">
        <v>Sutherland</v>
      </c>
      <c r="D114" s="32" t="str">
        <v>Sr Boys</v>
      </c>
      <c r="E114" s="33">
        <v>12397</v>
      </c>
      <c r="F114" s="32" t="str">
        <v>DNS</v>
      </c>
      <c r="G114" s="32">
        <v>0</v>
      </c>
      <c r="H114" s="32" t="str">
        <v>DNS</v>
      </c>
      <c r="I114" s="32">
        <v>0</v>
      </c>
      <c r="J114" s="32" t="str">
        <v>DNS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18">
        <v>0</v>
      </c>
      <c r="Q114" s="32">
        <v>0</v>
      </c>
      <c r="R114" s="32">
        <v>0</v>
      </c>
      <c r="S114" s="18">
        <v>0</v>
      </c>
      <c r="T114" s="18">
        <v>0</v>
      </c>
      <c r="U114" s="18">
        <v>94</v>
      </c>
    </row>
    <row r="115" spans="1:21" x14ac:dyDescent="0.4">
      <c r="A115" s="18" t="str">
        <v>Luke Mackie</v>
      </c>
      <c r="B115" s="18" t="str">
        <v>Sr Boys</v>
      </c>
      <c r="C115" s="66" t="str">
        <v>Carson</v>
      </c>
      <c r="D115" s="32" t="str">
        <v>Sr Boys</v>
      </c>
      <c r="E115" s="33">
        <v>12317</v>
      </c>
      <c r="F115" s="32" t="str">
        <v>DNS</v>
      </c>
      <c r="G115" s="32">
        <v>0</v>
      </c>
      <c r="H115" s="32" t="str">
        <v>DNS</v>
      </c>
      <c r="I115" s="32">
        <v>0</v>
      </c>
      <c r="J115" s="32" t="str">
        <v>DNS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18">
        <v>0</v>
      </c>
      <c r="Q115" s="32">
        <v>0</v>
      </c>
      <c r="R115" s="32">
        <v>0</v>
      </c>
      <c r="S115" s="18">
        <v>0</v>
      </c>
      <c r="T115" s="18">
        <v>0</v>
      </c>
      <c r="U115" s="18">
        <v>94</v>
      </c>
    </row>
    <row r="116" spans="1:21" x14ac:dyDescent="0.4">
      <c r="A116" s="18" t="str">
        <v>Noah Skulbru</v>
      </c>
      <c r="B116" s="18" t="str">
        <v>Sr Boys</v>
      </c>
      <c r="C116" s="66" t="str">
        <v>Argyle</v>
      </c>
      <c r="D116" s="32" t="str">
        <v>Sr Boys</v>
      </c>
      <c r="E116" s="33">
        <v>12280</v>
      </c>
      <c r="F116" s="32" t="str">
        <v>DNS</v>
      </c>
      <c r="G116" s="32">
        <v>0</v>
      </c>
      <c r="H116" s="32" t="str">
        <v>DNS</v>
      </c>
      <c r="I116" s="32">
        <v>0</v>
      </c>
      <c r="J116" s="32" t="str">
        <v>DNS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18">
        <v>0</v>
      </c>
      <c r="Q116" s="32">
        <v>0</v>
      </c>
      <c r="R116" s="32">
        <v>0</v>
      </c>
      <c r="S116" s="18">
        <v>0</v>
      </c>
      <c r="T116" s="18">
        <v>0</v>
      </c>
      <c r="U116" s="18">
        <v>94</v>
      </c>
    </row>
    <row r="117" spans="1:21" x14ac:dyDescent="0.4">
      <c r="A117" s="18" t="str">
        <v>Silas McIntosh</v>
      </c>
      <c r="B117" s="18" t="str">
        <v>Sr Boys</v>
      </c>
      <c r="C117" s="66" t="str">
        <v>Seycove</v>
      </c>
      <c r="D117" s="32" t="str">
        <v>Sr Boys</v>
      </c>
      <c r="E117" s="33">
        <v>12382</v>
      </c>
      <c r="F117" s="32" t="str">
        <v>DNS</v>
      </c>
      <c r="G117" s="32">
        <v>0</v>
      </c>
      <c r="H117" s="32" t="str">
        <v>DNS</v>
      </c>
      <c r="I117" s="32">
        <v>0</v>
      </c>
      <c r="J117" s="32" t="str">
        <v>DNS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18">
        <v>0</v>
      </c>
      <c r="Q117" s="32">
        <v>0</v>
      </c>
      <c r="R117" s="32">
        <v>0</v>
      </c>
      <c r="S117" s="18">
        <v>0</v>
      </c>
      <c r="T117" s="18">
        <v>0</v>
      </c>
      <c r="U117" s="18">
        <v>94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selection activeCell="A12" sqref="A12"/>
    </sheetView>
  </sheetViews>
  <sheetFormatPr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35</v>
      </c>
      <c r="B1" s="34" t="s">
        <v>10</v>
      </c>
      <c r="C1" s="63"/>
      <c r="D1" s="35"/>
      <c r="E1" s="35"/>
    </row>
    <row r="2" spans="1:14" s="36" customFormat="1" ht="20.399999999999999" x14ac:dyDescent="0.45">
      <c r="A2" s="18" t="s">
        <v>36</v>
      </c>
      <c r="B2" s="34" t="s">
        <v>49</v>
      </c>
      <c r="C2" s="63"/>
      <c r="D2" s="35"/>
      <c r="E2" s="35"/>
    </row>
    <row r="3" spans="1:14" hidden="1" x14ac:dyDescent="0.4">
      <c r="E3" s="23" t="s">
        <v>32</v>
      </c>
      <c r="F3" s="18" t="s">
        <v>33</v>
      </c>
      <c r="G3" s="18" t="s">
        <v>34</v>
      </c>
      <c r="J3" s="18">
        <f>INDEX(F4:F9, MATCH(B2, E4:E9, 0))</f>
        <v>8</v>
      </c>
      <c r="K3" s="18">
        <f>INDEX(G4:G9, MATCH(B2, E4:E9, 0))</f>
        <v>9</v>
      </c>
    </row>
    <row r="4" spans="1:14" hidden="1" x14ac:dyDescent="0.4">
      <c r="E4" s="37" t="s">
        <v>28</v>
      </c>
      <c r="F4" s="18">
        <v>6</v>
      </c>
      <c r="G4" s="18">
        <v>7</v>
      </c>
    </row>
    <row r="5" spans="1:14" hidden="1" x14ac:dyDescent="0.4">
      <c r="E5" s="37" t="s">
        <v>49</v>
      </c>
      <c r="F5" s="18">
        <v>8</v>
      </c>
      <c r="G5" s="18">
        <v>9</v>
      </c>
    </row>
    <row r="6" spans="1:14" hidden="1" x14ac:dyDescent="0.4">
      <c r="E6" s="37" t="s">
        <v>29</v>
      </c>
      <c r="F6" s="18">
        <v>10</v>
      </c>
      <c r="G6" s="18">
        <v>11</v>
      </c>
    </row>
    <row r="7" spans="1:14" hidden="1" x14ac:dyDescent="0.4">
      <c r="E7" s="37" t="s">
        <v>50</v>
      </c>
      <c r="F7" s="18">
        <v>12</v>
      </c>
      <c r="G7" s="18">
        <v>13</v>
      </c>
    </row>
    <row r="8" spans="1:14" hidden="1" x14ac:dyDescent="0.4">
      <c r="E8" s="37" t="s">
        <v>51</v>
      </c>
      <c r="F8" s="18">
        <v>14</v>
      </c>
      <c r="G8" s="18">
        <v>15</v>
      </c>
    </row>
    <row r="9" spans="1:14" hidden="1" x14ac:dyDescent="0.4">
      <c r="E9" s="37" t="s">
        <v>30</v>
      </c>
      <c r="F9" s="18">
        <v>16</v>
      </c>
      <c r="G9" s="18">
        <v>17</v>
      </c>
    </row>
    <row r="10" spans="1:14" x14ac:dyDescent="0.4">
      <c r="M10" s="18" t="s">
        <v>52</v>
      </c>
    </row>
    <row r="11" spans="1:14" s="29" customFormat="1" x14ac:dyDescent="0.4">
      <c r="A11" s="29" t="s">
        <v>26</v>
      </c>
      <c r="B11" s="29" t="s">
        <v>5</v>
      </c>
      <c r="C11" s="6" t="s">
        <v>11</v>
      </c>
      <c r="D11" s="6" t="s">
        <v>12</v>
      </c>
      <c r="E11" s="6" t="s">
        <v>27</v>
      </c>
      <c r="M11" s="29" t="s">
        <v>12</v>
      </c>
      <c r="N11" s="29" t="s">
        <v>27</v>
      </c>
    </row>
    <row r="12" spans="1:14" x14ac:dyDescent="0.4">
      <c r="A12" s="18" t="str" cm="1">
        <f t="array" ref="A12">IFERROR(INDEX('Individual Results'!$A$2:$A$412, SMALL(IF('Individual Results'!$B$2:$B$412=$B$1, ROW('Individual Results'!$A$2:$A$412)-ROW('Individual Results'!$A$2)+1), ROWS(A$12:A12))), "")</f>
        <v xml:space="preserve">Keaton Schisler </v>
      </c>
      <c r="B12" s="18" t="str">
        <f>IF(A12="", "", _xlfn.XLOOKUP(A12, 'Individual Results'!$A$2:$A$412, 'Individual Results'!$C$2:$C$412))</f>
        <v>Seycove</v>
      </c>
      <c r="C12" s="6">
        <f>IF(A12="", "", _xlfn.XLOOKUP(A12, 'Individual Results'!$A$2:$A$412, 'Individual Results'!$E$2:$E$412))</f>
        <v>12384</v>
      </c>
      <c r="D12" s="23" cm="1">
        <f t="array" ref="D12">IFERROR(
  INDEX(
    'Individual Results'!$A$2:$Q$411,
    MATCH(C12, 'Individual Results'!$E$2:$E$411, 0),
    $J$3
  ),
  ""
)</f>
        <v>2</v>
      </c>
      <c r="E12" s="23" cm="1">
        <f t="array" ref="E12">IFERROR(
  INDEX(
    'Individual Results'!$A$2:$Q$411,
    MATCH(C12, 'Individual Results'!$E$2:$E$411, 0),
    $K$3
  ),
  ""
)</f>
        <v>95</v>
      </c>
      <c r="M12" s="18">
        <f ca="1">IFERROR(INDEX(INDIRECT("'Individual Results'!" &amp; ADDRESS(ROW()-ROW($M$11)+1, $J$3)), 1), "")</f>
        <v>8</v>
      </c>
      <c r="N12" s="18">
        <f ca="1">IFERROR(INDEX(INDIRECT("'Individual Results'!" &amp; ADDRESS(ROW()-ROW($N$11)+1, $K$3)), 1), "")</f>
        <v>65</v>
      </c>
    </row>
    <row r="13" spans="1:14" x14ac:dyDescent="0.4">
      <c r="A13" s="18" t="str" cm="1">
        <f t="array" ref="A13">IFERROR(INDEX('Individual Results'!$A$2:$A$412, SMALL(IF('Individual Results'!$B$2:$B$412=$B$1, ROW('Individual Results'!$A$2:$A$412)-ROW('Individual Results'!$A$2)+1), ROWS(A$12:A13))), "")</f>
        <v>Jonah Rickard</v>
      </c>
      <c r="B13" s="18" t="str">
        <f>IF(A13="", "", _xlfn.XLOOKUP(A13, 'Individual Results'!$A$2:$A$412, 'Individual Results'!$C$2:$C$412))</f>
        <v>Carson</v>
      </c>
      <c r="C13" s="6">
        <f>IF(A13="", "", _xlfn.XLOOKUP(A13, 'Individual Results'!$A$2:$A$412, 'Individual Results'!$E$2:$E$412))</f>
        <v>12316</v>
      </c>
      <c r="D13" s="23" cm="1">
        <f t="array" ref="D13">IFERROR(
  INDEX(
    'Individual Results'!$A$2:$Q$411,
    MATCH(C13, 'Individual Results'!$E$2:$E$411, 0),
    $J$3
  ),
  ""
)</f>
        <v>4</v>
      </c>
      <c r="E13" s="23" cm="1">
        <f t="array" ref="E13">IFERROR(
  INDEX(
    'Individual Results'!$A$2:$Q$411,
    MATCH(C13, 'Individual Results'!$E$2:$E$411, 0),
    $K$3
  ),
  ""
)</f>
        <v>85</v>
      </c>
      <c r="M13" s="18">
        <f t="shared" ref="M13:M76" ca="1" si="0">IFERROR(INDEX(INDIRECT("'Individual Results'!" &amp; ADDRESS(ROW()-ROW($M$11)+1, $J$3)), 1), "")</f>
        <v>7</v>
      </c>
      <c r="N13" s="18">
        <f t="shared" ref="N13:N76" ca="1" si="1">IFERROR(INDEX(INDIRECT("'Individual Results'!" &amp; ADDRESS(ROW()-ROW($N$11)+1, $K$3)), 1), "")</f>
        <v>70</v>
      </c>
    </row>
    <row r="14" spans="1:14" x14ac:dyDescent="0.4">
      <c r="A14" s="18" t="str" cm="1">
        <f t="array" ref="A14">IFERROR(INDEX('Individual Results'!$A$2:$A$412, SMALL(IF('Individual Results'!$B$2:$B$412=$B$1, ROW('Individual Results'!$A$2:$A$412)-ROW('Individual Results'!$A$2)+1), ROWS(A$12:A14))), "")</f>
        <v>Riley Hobbs</v>
      </c>
      <c r="B14" s="18" t="str">
        <f>IF(A14="", "", _xlfn.XLOOKUP(A14, 'Individual Results'!$A$2:$A$412, 'Individual Results'!$C$2:$C$412))</f>
        <v>Handsworth</v>
      </c>
      <c r="C14" s="6">
        <f>IF(A14="", "", _xlfn.XLOOKUP(A14, 'Individual Results'!$A$2:$A$412, 'Individual Results'!$E$2:$E$412))</f>
        <v>12006</v>
      </c>
      <c r="D14" s="23" cm="1">
        <f t="array" ref="D14">IFERROR(
  INDEX(
    'Individual Results'!$A$2:$Q$411,
    MATCH(C14, 'Individual Results'!$E$2:$E$411, 0),
    $J$3
  ),
  ""
)</f>
        <v>28</v>
      </c>
      <c r="E14" s="23" cm="1">
        <f t="array" ref="E14">IFERROR(
  INDEX(
    'Individual Results'!$A$2:$Q$411,
    MATCH(C14, 'Individual Results'!$E$2:$E$411, 0),
    $K$3
  ),
  ""
)</f>
        <v>32</v>
      </c>
      <c r="M14" s="18">
        <f t="shared" ca="1" si="0"/>
        <v>16</v>
      </c>
      <c r="N14" s="18">
        <f t="shared" ca="1" si="1"/>
        <v>44</v>
      </c>
    </row>
    <row r="15" spans="1:14" x14ac:dyDescent="0.4">
      <c r="A15" s="18" t="str" cm="1">
        <f t="array" ref="A15">IFERROR(INDEX('Individual Results'!$A$2:$A$412, SMALL(IF('Individual Results'!$B$2:$B$412=$B$1, ROW('Individual Results'!$A$2:$A$412)-ROW('Individual Results'!$A$2)+1), ROWS(A$12:A15))), "")</f>
        <v>Simon Lehky</v>
      </c>
      <c r="B15" s="18" t="str">
        <f>IF(A15="", "", _xlfn.XLOOKUP(A15, 'Individual Results'!$A$2:$A$412, 'Individual Results'!$C$2:$C$412))</f>
        <v>Howe Sound</v>
      </c>
      <c r="C15" s="6">
        <f>IF(A15="", "", _xlfn.XLOOKUP(A15, 'Individual Results'!$A$2:$A$412, 'Individual Results'!$E$2:$E$412))</f>
        <v>12342</v>
      </c>
      <c r="D15" s="23" cm="1">
        <f t="array" ref="D15">IFERROR(
  INDEX(
    'Individual Results'!$A$2:$Q$411,
    MATCH(C15, 'Individual Results'!$E$2:$E$411, 0),
    $J$3
  ),
  ""
)</f>
        <v>6</v>
      </c>
      <c r="E15" s="23" cm="1">
        <f t="array" ref="E15">IFERROR(
  INDEX(
    'Individual Results'!$A$2:$Q$411,
    MATCH(C15, 'Individual Results'!$E$2:$E$411, 0),
    $K$3
  ),
  ""
)</f>
        <v>75</v>
      </c>
      <c r="M15" s="18">
        <f t="shared" ca="1" si="0"/>
        <v>6</v>
      </c>
      <c r="N15" s="18">
        <f t="shared" ca="1" si="1"/>
        <v>75</v>
      </c>
    </row>
    <row r="16" spans="1:14" x14ac:dyDescent="0.4">
      <c r="A16" s="18" t="str" cm="1">
        <f t="array" ref="A16">IFERROR(INDEX('Individual Results'!$A$2:$A$412, SMALL(IF('Individual Results'!$B$2:$B$412=$B$1, ROW('Individual Results'!$A$2:$A$412)-ROW('Individual Results'!$A$2)+1), ROWS(A$12:A16))), "")</f>
        <v>Sam Tierney</v>
      </c>
      <c r="B16" s="18" t="str">
        <f>IF(A16="", "", _xlfn.XLOOKUP(A16, 'Individual Results'!$A$2:$A$412, 'Individual Results'!$C$2:$C$412))</f>
        <v>Pemberton</v>
      </c>
      <c r="C16" s="6">
        <f>IF(A16="", "", _xlfn.XLOOKUP(A16, 'Individual Results'!$A$2:$A$412, 'Individual Results'!$E$2:$E$412))</f>
        <v>12371</v>
      </c>
      <c r="D16" s="23" cm="1">
        <f t="array" ref="D16">IFERROR(
  INDEX(
    'Individual Results'!$A$2:$Q$411,
    MATCH(C16, 'Individual Results'!$E$2:$E$411, 0),
    $J$3
  ),
  ""
)</f>
        <v>11</v>
      </c>
      <c r="E16" s="23" cm="1">
        <f t="array" ref="E16">IFERROR(
  INDEX(
    'Individual Results'!$A$2:$Q$411,
    MATCH(C16, 'Individual Results'!$E$2:$E$411, 0),
    $K$3
  ),
  ""
)</f>
        <v>53</v>
      </c>
      <c r="M16" s="18">
        <f t="shared" ca="1" si="0"/>
        <v>1</v>
      </c>
      <c r="N16" s="18">
        <f t="shared" ca="1" si="1"/>
        <v>100</v>
      </c>
    </row>
    <row r="17" spans="1:14" x14ac:dyDescent="0.4">
      <c r="A17" s="18" t="str" cm="1">
        <f t="array" ref="A17">IFERROR(INDEX('Individual Results'!$A$2:$A$412, SMALL(IF('Individual Results'!$B$2:$B$412=$B$1, ROW('Individual Results'!$A$2:$A$412)-ROW('Individual Results'!$A$2)+1), ROWS(A$12:A17))), "")</f>
        <v>Nathaniel Pica</v>
      </c>
      <c r="B17" s="18" t="str">
        <f>IF(A17="", "", _xlfn.XLOOKUP(A17, 'Individual Results'!$A$2:$A$412, 'Individual Results'!$C$2:$C$412))</f>
        <v>Handsworth</v>
      </c>
      <c r="C17" s="6">
        <f>IF(A17="", "", _xlfn.XLOOKUP(A17, 'Individual Results'!$A$2:$A$412, 'Individual Results'!$E$2:$E$412))</f>
        <v>12329</v>
      </c>
      <c r="D17" s="23" cm="1">
        <f t="array" ref="D17">IFERROR(
  INDEX(
    'Individual Results'!$A$2:$Q$411,
    MATCH(C17, 'Individual Results'!$E$2:$E$411, 0),
    $J$3
  ),
  ""
)</f>
        <v>42</v>
      </c>
      <c r="E17" s="23" cm="1">
        <f t="array" ref="E17">IFERROR(
  INDEX(
    'Individual Results'!$A$2:$Q$411,
    MATCH(C17, 'Individual Results'!$E$2:$E$411, 0),
    $K$3
  ),
  ""
)</f>
        <v>18</v>
      </c>
      <c r="M17" s="18">
        <f t="shared" ca="1" si="0"/>
        <v>11</v>
      </c>
      <c r="N17" s="18">
        <f t="shared" ca="1" si="1"/>
        <v>53</v>
      </c>
    </row>
    <row r="18" spans="1:14" x14ac:dyDescent="0.4">
      <c r="A18" s="18" t="str" cm="1">
        <f t="array" ref="A18">IFERROR(INDEX('Individual Results'!$A$2:$A$412, SMALL(IF('Individual Results'!$B$2:$B$412=$B$1, ROW('Individual Results'!$A$2:$A$412)-ROW('Individual Results'!$A$2)+1), ROWS(A$12:A18))), "")</f>
        <v>Jeanre Raubenheimer</v>
      </c>
      <c r="B18" s="18" t="str">
        <f>IF(A18="", "", _xlfn.XLOOKUP(A18, 'Individual Results'!$A$2:$A$412, 'Individual Results'!$C$2:$C$412))</f>
        <v>Sutherland</v>
      </c>
      <c r="C18" s="6">
        <f>IF(A18="", "", _xlfn.XLOOKUP(A18, 'Individual Results'!$A$2:$A$412, 'Individual Results'!$E$2:$E$412))</f>
        <v>12389</v>
      </c>
      <c r="D18" s="23" cm="1">
        <f t="array" ref="D18">IFERROR(
  INDEX(
    'Individual Results'!$A$2:$Q$411,
    MATCH(C18, 'Individual Results'!$E$2:$E$411, 0),
    $J$3
  ),
  ""
)</f>
        <v>10</v>
      </c>
      <c r="E18" s="23" cm="1">
        <f t="array" ref="E18">IFERROR(
  INDEX(
    'Individual Results'!$A$2:$Q$411,
    MATCH(C18, 'Individual Results'!$E$2:$E$411, 0),
    $K$3
  ),
  ""
)</f>
        <v>55</v>
      </c>
      <c r="M18" s="18">
        <f t="shared" ca="1" si="0"/>
        <v>12</v>
      </c>
      <c r="N18" s="18">
        <f t="shared" ca="1" si="1"/>
        <v>51</v>
      </c>
    </row>
    <row r="19" spans="1:14" x14ac:dyDescent="0.4">
      <c r="A19" s="18" t="str" cm="1">
        <f t="array" ref="A19">IFERROR(INDEX('Individual Results'!$A$2:$A$412, SMALL(IF('Individual Results'!$B$2:$B$412=$B$1, ROW('Individual Results'!$A$2:$A$412)-ROW('Individual Results'!$A$2)+1), ROWS(A$12:A19))), "")</f>
        <v xml:space="preserve">Antoine Lessard   </v>
      </c>
      <c r="B19" s="18" t="str">
        <f>IF(A19="", "", _xlfn.XLOOKUP(A19, 'Individual Results'!$A$2:$A$412, 'Individual Results'!$C$2:$C$412))</f>
        <v>Pemberton</v>
      </c>
      <c r="C19" s="6">
        <f>IF(A19="", "", _xlfn.XLOOKUP(A19, 'Individual Results'!$A$2:$A$412, 'Individual Results'!$E$2:$E$412))</f>
        <v>12377</v>
      </c>
      <c r="D19" s="23" cm="1">
        <f t="array" ref="D19">IFERROR(
  INDEX(
    'Individual Results'!$A$2:$Q$411,
    MATCH(C19, 'Individual Results'!$E$2:$E$411, 0),
    $J$3
  ),
  ""
)</f>
        <v>5</v>
      </c>
      <c r="E19" s="23" cm="1">
        <f t="array" ref="E19">IFERROR(
  INDEX(
    'Individual Results'!$A$2:$Q$411,
    MATCH(C19, 'Individual Results'!$E$2:$E$411, 0),
    $K$3
  ),
  ""
)</f>
        <v>80</v>
      </c>
      <c r="M19" s="18">
        <f t="shared" ca="1" si="0"/>
        <v>5</v>
      </c>
      <c r="N19" s="18">
        <f t="shared" ca="1" si="1"/>
        <v>80</v>
      </c>
    </row>
    <row r="20" spans="1:14" x14ac:dyDescent="0.4">
      <c r="A20" s="18" t="str" cm="1">
        <f t="array" ref="A20">IFERROR(INDEX('Individual Results'!$A$2:$A$412, SMALL(IF('Individual Results'!$B$2:$B$412=$B$1, ROW('Individual Results'!$A$2:$A$412)-ROW('Individual Results'!$A$2)+1), ROWS(A$12:A20))), "")</f>
        <v>Liam McNolty</v>
      </c>
      <c r="B20" s="18" t="str">
        <f>IF(A20="", "", _xlfn.XLOOKUP(A20, 'Individual Results'!$A$2:$A$412, 'Individual Results'!$C$2:$C$412))</f>
        <v>Pemberton</v>
      </c>
      <c r="C20" s="6">
        <f>IF(A20="", "", _xlfn.XLOOKUP(A20, 'Individual Results'!$A$2:$A$412, 'Individual Results'!$E$2:$E$412))</f>
        <v>12364</v>
      </c>
      <c r="D20" s="23" t="str" cm="1">
        <f t="array" ref="D20">IFERROR(
  INDEX(
    'Individual Results'!$A$2:$Q$411,
    MATCH(C20, 'Individual Results'!$E$2:$E$411, 0),
    $J$3
  ),
  ""
)</f>
        <v>DNS</v>
      </c>
      <c r="E20" s="23" cm="1">
        <f t="array" ref="E20">IFERROR(
  INDEX(
    'Individual Results'!$A$2:$Q$411,
    MATCH(C20, 'Individual Results'!$E$2:$E$411, 0),
    $K$3
  ),
  ""
)</f>
        <v>0</v>
      </c>
      <c r="M20" s="18">
        <f t="shared" ca="1" si="0"/>
        <v>17</v>
      </c>
      <c r="N20" s="18">
        <f t="shared" ca="1" si="1"/>
        <v>43</v>
      </c>
    </row>
    <row r="21" spans="1:14" x14ac:dyDescent="0.4">
      <c r="A21" s="18" t="str" cm="1">
        <f t="array" ref="A21">IFERROR(INDEX('Individual Results'!$A$2:$A$412, SMALL(IF('Individual Results'!$B$2:$B$412=$B$1, ROW('Individual Results'!$A$2:$A$412)-ROW('Individual Results'!$A$2)+1), ROWS(A$12:A21))), "")</f>
        <v>Jack Kettles</v>
      </c>
      <c r="B21" s="18" t="str">
        <f>IF(A21="", "", _xlfn.XLOOKUP(A21, 'Individual Results'!$A$2:$A$412, 'Individual Results'!$C$2:$C$412))</f>
        <v>Pemberton</v>
      </c>
      <c r="C21" s="6">
        <f>IF(A21="", "", _xlfn.XLOOKUP(A21, 'Individual Results'!$A$2:$A$412, 'Individual Results'!$E$2:$E$412))</f>
        <v>12363</v>
      </c>
      <c r="D21" s="23" cm="1">
        <f t="array" ref="D21">IFERROR(
  INDEX(
    'Individual Results'!$A$2:$Q$411,
    MATCH(C21, 'Individual Results'!$E$2:$E$411, 0),
    $J$3
  ),
  ""
)</f>
        <v>27</v>
      </c>
      <c r="E21" s="23" cm="1">
        <f t="array" ref="E21">IFERROR(
  INDEX(
    'Individual Results'!$A$2:$Q$411,
    MATCH(C21, 'Individual Results'!$E$2:$E$411, 0),
    $K$3
  ),
  ""
)</f>
        <v>33</v>
      </c>
      <c r="M21" s="18">
        <f t="shared" ca="1" si="0"/>
        <v>2</v>
      </c>
      <c r="N21" s="18">
        <f t="shared" ca="1" si="1"/>
        <v>95</v>
      </c>
    </row>
    <row r="22" spans="1:14" x14ac:dyDescent="0.4">
      <c r="A22" s="18" t="str" cm="1">
        <f t="array" ref="A22">IFERROR(INDEX('Individual Results'!$A$2:$A$412, SMALL(IF('Individual Results'!$B$2:$B$412=$B$1, ROW('Individual Results'!$A$2:$A$412)-ROW('Individual Results'!$A$2)+1), ROWS(A$12:A22))), "")</f>
        <v>Shu Yano</v>
      </c>
      <c r="B22" s="18" t="str">
        <f>IF(A22="", "", _xlfn.XLOOKUP(A22, 'Individual Results'!$A$2:$A$412, 'Individual Results'!$C$2:$C$412))</f>
        <v>Howe Sound</v>
      </c>
      <c r="C22" s="6">
        <f>IF(A22="", "", _xlfn.XLOOKUP(A22, 'Individual Results'!$A$2:$A$412, 'Individual Results'!$E$2:$E$412))</f>
        <v>12349</v>
      </c>
      <c r="D22" s="23" cm="1">
        <f t="array" ref="D22">IFERROR(
  INDEX(
    'Individual Results'!$A$2:$Q$411,
    MATCH(C22, 'Individual Results'!$E$2:$E$411, 0),
    $J$3
  ),
  ""
)</f>
        <v>75</v>
      </c>
      <c r="E22" s="23" cm="1">
        <f t="array" ref="E22">IFERROR(
  INDEX(
    'Individual Results'!$A$2:$Q$411,
    MATCH(C22, 'Individual Results'!$E$2:$E$411, 0),
    $K$3
  ),
  ""
)</f>
        <v>1</v>
      </c>
      <c r="M22" s="18">
        <f t="shared" ca="1" si="0"/>
        <v>21</v>
      </c>
      <c r="N22" s="18">
        <f t="shared" ca="1" si="1"/>
        <v>39</v>
      </c>
    </row>
    <row r="23" spans="1:14" x14ac:dyDescent="0.4">
      <c r="A23" s="18" t="str" cm="1">
        <f t="array" ref="A23">IFERROR(INDEX('Individual Results'!$A$2:$A$412, SMALL(IF('Individual Results'!$B$2:$B$412=$B$1, ROW('Individual Results'!$A$2:$A$412)-ROW('Individual Results'!$A$2)+1), ROWS(A$12:A23))), "")</f>
        <v>Cove Pedrini</v>
      </c>
      <c r="B23" s="18" t="str">
        <f>IF(A23="", "", _xlfn.XLOOKUP(A23, 'Individual Results'!$A$2:$A$412, 'Individual Results'!$C$2:$C$412))</f>
        <v>Pemberton</v>
      </c>
      <c r="C23" s="6">
        <f>IF(A23="", "", _xlfn.XLOOKUP(A23, 'Individual Results'!$A$2:$A$412, 'Individual Results'!$E$2:$E$412))</f>
        <v>12365</v>
      </c>
      <c r="D23" s="23" t="str" cm="1">
        <f t="array" ref="D23">IFERROR(
  INDEX(
    'Individual Results'!$A$2:$Q$411,
    MATCH(C23, 'Individual Results'!$E$2:$E$411, 0),
    $J$3
  ),
  ""
)</f>
        <v>DNS</v>
      </c>
      <c r="E23" s="23" cm="1">
        <f t="array" ref="E23">IFERROR(
  INDEX(
    'Individual Results'!$A$2:$Q$411,
    MATCH(C23, 'Individual Results'!$E$2:$E$411, 0),
    $K$3
  ),
  ""
)</f>
        <v>0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Results'!$A$2:$A$412, SMALL(IF('Individual Results'!$B$2:$B$412=$B$1, ROW('Individual Results'!$A$2:$A$412)-ROW('Individual Results'!$A$2)+1), ROWS(A$12:A24))), "")</f>
        <v>Rory Taylor</v>
      </c>
      <c r="B24" s="18" t="str">
        <f>IF(A24="", "", _xlfn.XLOOKUP(A24, 'Individual Results'!$A$2:$A$412, 'Individual Results'!$C$2:$C$412))</f>
        <v>Pemberton</v>
      </c>
      <c r="C24" s="6">
        <f>IF(A24="", "", _xlfn.XLOOKUP(A24, 'Individual Results'!$A$2:$A$412, 'Individual Results'!$E$2:$E$412))</f>
        <v>12370</v>
      </c>
      <c r="D24" s="23" t="str" cm="1">
        <f t="array" ref="D24">IFERROR(
  INDEX(
    'Individual Results'!$A$2:$Q$411,
    MATCH(C24, 'Individual Results'!$E$2:$E$411, 0),
    $J$3
  ),
  ""
)</f>
        <v>DNS</v>
      </c>
      <c r="E24" s="23" cm="1">
        <f t="array" ref="E24">IFERROR(
  INDEX(
    'Individual Results'!$A$2:$Q$411,
    MATCH(C24, 'Individual Results'!$E$2:$E$411, 0),
    $K$3
  ),
  ""
)</f>
        <v>0</v>
      </c>
      <c r="M24" s="18">
        <f t="shared" ca="1" si="0"/>
        <v>42</v>
      </c>
      <c r="N24" s="18">
        <f t="shared" ca="1" si="1"/>
        <v>18</v>
      </c>
    </row>
    <row r="25" spans="1:14" x14ac:dyDescent="0.4">
      <c r="A25" s="18" t="str" cm="1">
        <f t="array" ref="A25">IFERROR(INDEX('Individual Results'!$A$2:$A$412, SMALL(IF('Individual Results'!$B$2:$B$412=$B$1, ROW('Individual Results'!$A$2:$A$412)-ROW('Individual Results'!$A$2)+1), ROWS(A$12:A25))), "")</f>
        <v>Jed Fleming</v>
      </c>
      <c r="B25" s="18" t="str">
        <f>IF(A25="", "", _xlfn.XLOOKUP(A25, 'Individual Results'!$A$2:$A$412, 'Individual Results'!$C$2:$C$412))</f>
        <v>Howe Sound</v>
      </c>
      <c r="C25" s="6">
        <f>IF(A25="", "", _xlfn.XLOOKUP(A25, 'Individual Results'!$A$2:$A$412, 'Individual Results'!$E$2:$E$412))</f>
        <v>12338</v>
      </c>
      <c r="D25" s="23" cm="1">
        <f t="array" ref="D25">IFERROR(
  INDEX(
    'Individual Results'!$A$2:$Q$411,
    MATCH(C25, 'Individual Results'!$E$2:$E$411, 0),
    $J$3
  ),
  ""
)</f>
        <v>3</v>
      </c>
      <c r="E25" s="23" cm="1">
        <f t="array" ref="E25">IFERROR(
  INDEX(
    'Individual Results'!$A$2:$Q$411,
    MATCH(C25, 'Individual Results'!$E$2:$E$411, 0),
    $K$3
  ),
  ""
)</f>
        <v>90</v>
      </c>
      <c r="M25" s="18">
        <f t="shared" ca="1" si="0"/>
        <v>9</v>
      </c>
      <c r="N25" s="18">
        <f t="shared" ca="1" si="1"/>
        <v>60</v>
      </c>
    </row>
    <row r="26" spans="1:14" x14ac:dyDescent="0.4">
      <c r="A26" s="18" t="str" cm="1">
        <f t="array" ref="A26">IFERROR(INDEX('Individual Results'!$A$2:$A$412, SMALL(IF('Individual Results'!$B$2:$B$412=$B$1, ROW('Individual Results'!$A$2:$A$412)-ROW('Individual Results'!$A$2)+1), ROWS(A$12:A26))), "")</f>
        <v xml:space="preserve">Mateo Quist </v>
      </c>
      <c r="B26" s="18" t="str">
        <f>IF(A26="", "", _xlfn.XLOOKUP(A26, 'Individual Results'!$A$2:$A$412, 'Individual Results'!$C$2:$C$412))</f>
        <v>Howe Sound</v>
      </c>
      <c r="C26" s="6">
        <f>IF(A26="", "", _xlfn.XLOOKUP(A26, 'Individual Results'!$A$2:$A$412, 'Individual Results'!$E$2:$E$412))</f>
        <v>12344</v>
      </c>
      <c r="D26" s="23" cm="1">
        <f t="array" ref="D26">IFERROR(
  INDEX(
    'Individual Results'!$A$2:$Q$411,
    MATCH(C26, 'Individual Results'!$E$2:$E$411, 0),
    $J$3
  ),
  ""
)</f>
        <v>1</v>
      </c>
      <c r="E26" s="23" cm="1">
        <f t="array" ref="E26">IFERROR(
  INDEX(
    'Individual Results'!$A$2:$Q$411,
    MATCH(C26, 'Individual Results'!$E$2:$E$411, 0),
    $K$3
  ),
  ""
)</f>
        <v>100</v>
      </c>
      <c r="M26" s="18">
        <f t="shared" ca="1" si="0"/>
        <v>24</v>
      </c>
      <c r="N26" s="18">
        <f t="shared" ca="1" si="1"/>
        <v>36</v>
      </c>
    </row>
    <row r="27" spans="1:14" x14ac:dyDescent="0.4">
      <c r="A27" s="18" t="str" cm="1">
        <f t="array" ref="A27">IFERROR(INDEX('Individual Results'!$A$2:$A$412, SMALL(IF('Individual Results'!$B$2:$B$412=$B$1, ROW('Individual Results'!$A$2:$A$412)-ROW('Individual Results'!$A$2)+1), ROWS(A$12:A27))), "")</f>
        <v>German Bautista Lopez</v>
      </c>
      <c r="B27" s="18" t="str">
        <f>IF(A27="", "", _xlfn.XLOOKUP(A27, 'Individual Results'!$A$2:$A$412, 'Individual Results'!$C$2:$C$412))</f>
        <v>Howe Sound</v>
      </c>
      <c r="C27" s="6">
        <f>IF(A27="", "", _xlfn.XLOOKUP(A27, 'Individual Results'!$A$2:$A$412, 'Individual Results'!$E$2:$E$412))</f>
        <v>12334</v>
      </c>
      <c r="D27" s="23" cm="1">
        <f t="array" ref="D27">IFERROR(
  INDEX(
    'Individual Results'!$A$2:$Q$411,
    MATCH(C27, 'Individual Results'!$E$2:$E$411, 0),
    $J$3
  ),
  ""
)</f>
        <v>19</v>
      </c>
      <c r="E27" s="23" cm="1">
        <f t="array" ref="E27">IFERROR(
  INDEX(
    'Individual Results'!$A$2:$Q$411,
    MATCH(C27, 'Individual Results'!$E$2:$E$411, 0),
    $K$3
  ),
  ""
)</f>
        <v>41</v>
      </c>
      <c r="M27" s="18">
        <f t="shared" ca="1" si="0"/>
        <v>37</v>
      </c>
      <c r="N27" s="18">
        <f t="shared" ca="1" si="1"/>
        <v>23</v>
      </c>
    </row>
    <row r="28" spans="1:14" x14ac:dyDescent="0.4">
      <c r="A28" s="18" t="str" cm="1">
        <f t="array" ref="A28">IFERROR(INDEX('Individual Results'!$A$2:$A$412, SMALL(IF('Individual Results'!$B$2:$B$412=$B$1, ROW('Individual Results'!$A$2:$A$412)-ROW('Individual Results'!$A$2)+1), ROWS(A$12:A28))), "")</f>
        <v>Mark Kronsbein</v>
      </c>
      <c r="B28" s="18" t="str">
        <f>IF(A28="", "", _xlfn.XLOOKUP(A28, 'Individual Results'!$A$2:$A$412, 'Individual Results'!$C$2:$C$412))</f>
        <v>Whistler</v>
      </c>
      <c r="C28" s="6">
        <f>IF(A28="", "", _xlfn.XLOOKUP(A28, 'Individual Results'!$A$2:$A$412, 'Individual Results'!$E$2:$E$412))</f>
        <v>12003</v>
      </c>
      <c r="D28" s="23" cm="1">
        <f t="array" ref="D28">IFERROR(
  INDEX(
    'Individual Results'!$A$2:$Q$411,
    MATCH(C28, 'Individual Results'!$E$2:$E$411, 0),
    $J$3
  ),
  ""
)</f>
        <v>16</v>
      </c>
      <c r="E28" s="23" cm="1">
        <f t="array" ref="E28">IFERROR(
  INDEX(
    'Individual Results'!$A$2:$Q$411,
    MATCH(C28, 'Individual Results'!$E$2:$E$411, 0),
    $K$3
  ),
  ""
)</f>
        <v>44</v>
      </c>
      <c r="M28" s="18" t="str">
        <f t="shared" ca="1" si="0"/>
        <v>DNS</v>
      </c>
      <c r="N28" s="18">
        <f t="shared" ca="1" si="1"/>
        <v>0</v>
      </c>
    </row>
    <row r="29" spans="1:14" x14ac:dyDescent="0.4">
      <c r="A29" s="18" t="str" cm="1">
        <f t="array" ref="A29">IFERROR(INDEX('Individual Results'!$A$2:$A$412, SMALL(IF('Individual Results'!$B$2:$B$412=$B$1, ROW('Individual Results'!$A$2:$A$412)-ROW('Individual Results'!$A$2)+1), ROWS(A$12:A29))), "")</f>
        <v>Rylan Whittaker</v>
      </c>
      <c r="B29" s="18" t="str">
        <f>IF(A29="", "", _xlfn.XLOOKUP(A29, 'Individual Results'!$A$2:$A$412, 'Individual Results'!$C$2:$C$412))</f>
        <v>Pemberton</v>
      </c>
      <c r="C29" s="6">
        <f>IF(A29="", "", _xlfn.XLOOKUP(A29, 'Individual Results'!$A$2:$A$412, 'Individual Results'!$E$2:$E$412))</f>
        <v>12372</v>
      </c>
      <c r="D29" s="23" cm="1">
        <f t="array" ref="D29">IFERROR(
  INDEX(
    'Individual Results'!$A$2:$Q$411,
    MATCH(C29, 'Individual Results'!$E$2:$E$411, 0),
    $J$3
  ),
  ""
)</f>
        <v>53</v>
      </c>
      <c r="E29" s="23" cm="1">
        <f t="array" ref="E29">IFERROR(
  INDEX(
    'Individual Results'!$A$2:$Q$411,
    MATCH(C29, 'Individual Results'!$E$2:$E$411, 0),
    $K$3
  ),
  ""
)</f>
        <v>7</v>
      </c>
      <c r="M29" s="18">
        <f t="shared" ca="1" si="0"/>
        <v>14</v>
      </c>
      <c r="N29" s="18">
        <f t="shared" ca="1" si="1"/>
        <v>47</v>
      </c>
    </row>
    <row r="30" spans="1:14" x14ac:dyDescent="0.4">
      <c r="A30" s="18" t="str" cm="1">
        <f t="array" ref="A30">IFERROR(INDEX('Individual Results'!$A$2:$A$412, SMALL(IF('Individual Results'!$B$2:$B$412=$B$1, ROW('Individual Results'!$A$2:$A$412)-ROW('Individual Results'!$A$2)+1), ROWS(A$12:A30))), "")</f>
        <v xml:space="preserve">Emile Palm   </v>
      </c>
      <c r="B30" s="18" t="str">
        <f>IF(A30="", "", _xlfn.XLOOKUP(A30, 'Individual Results'!$A$2:$A$412, 'Individual Results'!$C$2:$C$412))</f>
        <v>Pemberton</v>
      </c>
      <c r="C30" s="6">
        <f>IF(A30="", "", _xlfn.XLOOKUP(A30, 'Individual Results'!$A$2:$A$412, 'Individual Results'!$E$2:$E$412))</f>
        <v>12378</v>
      </c>
      <c r="D30" s="23" cm="1">
        <f t="array" ref="D30">IFERROR(
  INDEX(
    'Individual Results'!$A$2:$Q$411,
    MATCH(C30, 'Individual Results'!$E$2:$E$411, 0),
    $J$3
  ),
  ""
)</f>
        <v>36</v>
      </c>
      <c r="E30" s="23" cm="1">
        <f t="array" ref="E30">IFERROR(
  INDEX(
    'Individual Results'!$A$2:$Q$411,
    MATCH(C30, 'Individual Results'!$E$2:$E$411, 0),
    $K$3
  ),
  ""
)</f>
        <v>24</v>
      </c>
      <c r="M30" s="18">
        <f t="shared" ca="1" si="0"/>
        <v>3</v>
      </c>
      <c r="N30" s="18">
        <f t="shared" ca="1" si="1"/>
        <v>90</v>
      </c>
    </row>
    <row r="31" spans="1:14" x14ac:dyDescent="0.4">
      <c r="A31" s="18" t="str" cm="1">
        <f t="array" ref="A31">IFERROR(INDEX('Individual Results'!$A$2:$A$412, SMALL(IF('Individual Results'!$B$2:$B$412=$B$1, ROW('Individual Results'!$A$2:$A$412)-ROW('Individual Results'!$A$2)+1), ROWS(A$12:A31))), "")</f>
        <v>Oscar Tarling</v>
      </c>
      <c r="B31" s="18" t="str">
        <f>IF(A31="", "", _xlfn.XLOOKUP(A31, 'Individual Results'!$A$2:$A$412, 'Individual Results'!$C$2:$C$412))</f>
        <v>Pemberton</v>
      </c>
      <c r="C31" s="6">
        <f>IF(A31="", "", _xlfn.XLOOKUP(A31, 'Individual Results'!$A$2:$A$412, 'Individual Results'!$E$2:$E$412))</f>
        <v>12369</v>
      </c>
      <c r="D31" s="23" cm="1">
        <f t="array" ref="D31">IFERROR(
  INDEX(
    'Individual Results'!$A$2:$Q$411,
    MATCH(C31, 'Individual Results'!$E$2:$E$411, 0),
    $J$3
  ),
  ""
)</f>
        <v>20</v>
      </c>
      <c r="E31" s="23" cm="1">
        <f t="array" ref="E31">IFERROR(
  INDEX(
    'Individual Results'!$A$2:$Q$411,
    MATCH(C31, 'Individual Results'!$E$2:$E$411, 0),
    $K$3
  ),
  ""
)</f>
        <v>40</v>
      </c>
      <c r="M31" s="18">
        <f t="shared" ca="1" si="0"/>
        <v>10</v>
      </c>
      <c r="N31" s="18">
        <f t="shared" ca="1" si="1"/>
        <v>55</v>
      </c>
    </row>
    <row r="32" spans="1:14" x14ac:dyDescent="0.4">
      <c r="A32" s="18" t="str" cm="1">
        <f t="array" ref="A32">IFERROR(INDEX('Individual Results'!$A$2:$A$412, SMALL(IF('Individual Results'!$B$2:$B$412=$B$1, ROW('Individual Results'!$A$2:$A$412)-ROW('Individual Results'!$A$2)+1), ROWS(A$12:A32))), "")</f>
        <v>Russell Ferguson</v>
      </c>
      <c r="B32" s="18" t="str">
        <f>IF(A32="", "", _xlfn.XLOOKUP(A32, 'Individual Results'!$A$2:$A$412, 'Individual Results'!$C$2:$C$412))</f>
        <v>Handsworth</v>
      </c>
      <c r="C32" s="6">
        <f>IF(A32="", "", _xlfn.XLOOKUP(A32, 'Individual Results'!$A$2:$A$412, 'Individual Results'!$E$2:$E$412))</f>
        <v>12331</v>
      </c>
      <c r="D32" s="23" cm="1">
        <f t="array" ref="D32">IFERROR(
  INDEX(
    'Individual Results'!$A$2:$Q$411,
    MATCH(C32, 'Individual Results'!$E$2:$E$411, 0),
    $J$3
  ),
  ""
)</f>
        <v>7</v>
      </c>
      <c r="E32" s="23" cm="1">
        <f t="array" ref="E32">IFERROR(
  INDEX(
    'Individual Results'!$A$2:$Q$411,
    MATCH(C32, 'Individual Results'!$E$2:$E$411, 0),
    $K$3
  ),
  ""
)</f>
        <v>70</v>
      </c>
      <c r="M32" s="18" t="str">
        <f t="shared" ca="1" si="0"/>
        <v>DNS</v>
      </c>
      <c r="N32" s="18">
        <f t="shared" ca="1" si="1"/>
        <v>0</v>
      </c>
    </row>
    <row r="33" spans="1:14" x14ac:dyDescent="0.4">
      <c r="A33" s="18" t="str" cm="1">
        <f t="array" ref="A33">IFERROR(INDEX('Individual Results'!$A$2:$A$412, SMALL(IF('Individual Results'!$B$2:$B$412=$B$1, ROW('Individual Results'!$A$2:$A$412)-ROW('Individual Results'!$A$2)+1), ROWS(A$12:A33))), "")</f>
        <v>Tom Hoffmann</v>
      </c>
      <c r="B33" s="18" t="str">
        <f>IF(A33="", "", _xlfn.XLOOKUP(A33, 'Individual Results'!$A$2:$A$412, 'Individual Results'!$C$2:$C$412))</f>
        <v>Seycove</v>
      </c>
      <c r="C33" s="6">
        <f>IF(A33="", "", _xlfn.XLOOKUP(A33, 'Individual Results'!$A$2:$A$412, 'Individual Results'!$E$2:$E$412))</f>
        <v>12325</v>
      </c>
      <c r="D33" s="23" cm="1">
        <f t="array" ref="D33">IFERROR(
  INDEX(
    'Individual Results'!$A$2:$Q$411,
    MATCH(C33, 'Individual Results'!$E$2:$E$411, 0),
    $J$3
  ),
  ""
)</f>
        <v>66</v>
      </c>
      <c r="E33" s="23" cm="1">
        <f t="array" ref="E33">IFERROR(
  INDEX(
    'Individual Results'!$A$2:$Q$411,
    MATCH(C33, 'Individual Results'!$E$2:$E$411, 0),
    $K$3
  ),
  ""
)</f>
        <v>1</v>
      </c>
      <c r="M33" s="18">
        <f t="shared" ca="1" si="0"/>
        <v>27</v>
      </c>
      <c r="N33" s="18">
        <f t="shared" ca="1" si="1"/>
        <v>33</v>
      </c>
    </row>
    <row r="34" spans="1:14" x14ac:dyDescent="0.4">
      <c r="A34" s="18" t="str" cm="1">
        <f t="array" ref="A34">IFERROR(INDEX('Individual Results'!$A$2:$A$412, SMALL(IF('Individual Results'!$B$2:$B$412=$B$1, ROW('Individual Results'!$A$2:$A$412)-ROW('Individual Results'!$A$2)+1), ROWS(A$12:A34))), "")</f>
        <v>Kieran Day</v>
      </c>
      <c r="B34" s="18" t="str">
        <f>IF(A34="", "", _xlfn.XLOOKUP(A34, 'Individual Results'!$A$2:$A$412, 'Individual Results'!$C$2:$C$412))</f>
        <v>Argyle</v>
      </c>
      <c r="C34" s="6">
        <f>IF(A34="", "", _xlfn.XLOOKUP(A34, 'Individual Results'!$A$2:$A$412, 'Individual Results'!$E$2:$E$412))</f>
        <v>12264</v>
      </c>
      <c r="D34" s="23" cm="1">
        <f t="array" ref="D34">IFERROR(
  INDEX(
    'Individual Results'!$A$2:$Q$411,
    MATCH(C34, 'Individual Results'!$E$2:$E$411, 0),
    $J$3
  ),
  ""
)</f>
        <v>38</v>
      </c>
      <c r="E34" s="23" cm="1">
        <f t="array" ref="E34">IFERROR(
  INDEX(
    'Individual Results'!$A$2:$Q$411,
    MATCH(C34, 'Individual Results'!$E$2:$E$411, 0),
    $K$3
  ),
  ""
)</f>
        <v>22</v>
      </c>
      <c r="M34" s="18">
        <f t="shared" ca="1" si="0"/>
        <v>36</v>
      </c>
      <c r="N34" s="18">
        <f t="shared" ca="1" si="1"/>
        <v>24</v>
      </c>
    </row>
    <row r="35" spans="1:14" x14ac:dyDescent="0.4">
      <c r="A35" s="18" t="str" cm="1">
        <f t="array" ref="A35">IFERROR(INDEX('Individual Results'!$A$2:$A$412, SMALL(IF('Individual Results'!$B$2:$B$412=$B$1, ROW('Individual Results'!$A$2:$A$412)-ROW('Individual Results'!$A$2)+1), ROWS(A$12:A35))), "")</f>
        <v>Kaede Gossman</v>
      </c>
      <c r="B35" s="18" t="str">
        <f>IF(A35="", "", _xlfn.XLOOKUP(A35, 'Individual Results'!$A$2:$A$412, 'Individual Results'!$C$2:$C$412))</f>
        <v>Whistler</v>
      </c>
      <c r="C35" s="6">
        <f>IF(A35="", "", _xlfn.XLOOKUP(A35, 'Individual Results'!$A$2:$A$412, 'Individual Results'!$E$2:$E$412))</f>
        <v>12000</v>
      </c>
      <c r="D35" s="23" cm="1">
        <f t="array" ref="D35">IFERROR(
  INDEX(
    'Individual Results'!$A$2:$Q$411,
    MATCH(C35, 'Individual Results'!$E$2:$E$411, 0),
    $J$3
  ),
  ""
)</f>
        <v>22</v>
      </c>
      <c r="E35" s="23" cm="1">
        <f t="array" ref="E35">IFERROR(
  INDEX(
    'Individual Results'!$A$2:$Q$411,
    MATCH(C35, 'Individual Results'!$E$2:$E$411, 0),
    $K$3
  ),
  ""
)</f>
        <v>38</v>
      </c>
      <c r="M35" s="18">
        <f t="shared" ca="1" si="0"/>
        <v>31</v>
      </c>
      <c r="N35" s="18">
        <f t="shared" ca="1" si="1"/>
        <v>29</v>
      </c>
    </row>
    <row r="36" spans="1:14" x14ac:dyDescent="0.4">
      <c r="A36" s="18" t="str" cm="1">
        <f t="array" ref="A36">IFERROR(INDEX('Individual Results'!$A$2:$A$412, SMALL(IF('Individual Results'!$B$2:$B$412=$B$1, ROW('Individual Results'!$A$2:$A$412)-ROW('Individual Results'!$A$2)+1), ROWS(A$12:A36))), "")</f>
        <v>Oscar Tschan</v>
      </c>
      <c r="B36" s="18" t="str">
        <f>IF(A36="", "", _xlfn.XLOOKUP(A36, 'Individual Results'!$A$2:$A$412, 'Individual Results'!$C$2:$C$412))</f>
        <v>Carson</v>
      </c>
      <c r="C36" s="6">
        <f>IF(A36="", "", _xlfn.XLOOKUP(A36, 'Individual Results'!$A$2:$A$412, 'Individual Results'!$E$2:$E$412))</f>
        <v>12320</v>
      </c>
      <c r="D36" s="23" cm="1">
        <f t="array" ref="D36">IFERROR(
  INDEX(
    'Individual Results'!$A$2:$Q$411,
    MATCH(C36, 'Individual Results'!$E$2:$E$411, 0),
    $J$3
  ),
  ""
)</f>
        <v>67</v>
      </c>
      <c r="E36" s="23" cm="1">
        <f t="array" ref="E36">IFERROR(
  INDEX(
    'Individual Results'!$A$2:$Q$411,
    MATCH(C36, 'Individual Results'!$E$2:$E$411, 0),
    $K$3
  ),
  ""
)</f>
        <v>1</v>
      </c>
      <c r="M36" s="18">
        <f t="shared" ca="1" si="0"/>
        <v>23</v>
      </c>
      <c r="N36" s="18">
        <f t="shared" ca="1" si="1"/>
        <v>37</v>
      </c>
    </row>
    <row r="37" spans="1:14" x14ac:dyDescent="0.4">
      <c r="A37" s="18" t="str" cm="1">
        <f t="array" ref="A37">IFERROR(INDEX('Individual Results'!$A$2:$A$412, SMALL(IF('Individual Results'!$B$2:$B$412=$B$1, ROW('Individual Results'!$A$2:$A$412)-ROW('Individual Results'!$A$2)+1), ROWS(A$12:A37))), "")</f>
        <v>Sam Roy</v>
      </c>
      <c r="B37" s="18" t="str">
        <f>IF(A37="", "", _xlfn.XLOOKUP(A37, 'Individual Results'!$A$2:$A$412, 'Individual Results'!$C$2:$C$412))</f>
        <v>Sutherland</v>
      </c>
      <c r="C37" s="6">
        <f>IF(A37="", "", _xlfn.XLOOKUP(A37, 'Individual Results'!$A$2:$A$412, 'Individual Results'!$E$2:$E$412))</f>
        <v>12396</v>
      </c>
      <c r="D37" s="23" cm="1">
        <f t="array" ref="D37">IFERROR(
  INDEX(
    'Individual Results'!$A$2:$Q$411,
    MATCH(C37, 'Individual Results'!$E$2:$E$411, 0),
    $J$3
  ),
  ""
)</f>
        <v>23</v>
      </c>
      <c r="E37" s="23" cm="1">
        <f t="array" ref="E37">IFERROR(
  INDEX(
    'Individual Results'!$A$2:$Q$411,
    MATCH(C37, 'Individual Results'!$E$2:$E$411, 0),
    $K$3
  ),
  ""
)</f>
        <v>37</v>
      </c>
      <c r="M37" s="18">
        <f t="shared" ca="1" si="0"/>
        <v>41</v>
      </c>
      <c r="N37" s="18">
        <f t="shared" ca="1" si="1"/>
        <v>19</v>
      </c>
    </row>
    <row r="38" spans="1:14" x14ac:dyDescent="0.4">
      <c r="A38" s="18" t="str" cm="1">
        <f t="array" ref="A38">IFERROR(INDEX('Individual Results'!$A$2:$A$412, SMALL(IF('Individual Results'!$B$2:$B$412=$B$1, ROW('Individual Results'!$A$2:$A$412)-ROW('Individual Results'!$A$2)+1), ROWS(A$12:A38))), "")</f>
        <v>Carter Ficham</v>
      </c>
      <c r="B38" s="18" t="str">
        <f>IF(A38="", "", _xlfn.XLOOKUP(A38, 'Individual Results'!$A$2:$A$412, 'Individual Results'!$C$2:$C$412))</f>
        <v>Sutherland</v>
      </c>
      <c r="C38" s="6">
        <f>IF(A38="", "", _xlfn.XLOOKUP(A38, 'Individual Results'!$A$2:$A$412, 'Individual Results'!$E$2:$E$412))</f>
        <v>12388</v>
      </c>
      <c r="D38" s="23" cm="1">
        <f t="array" ref="D38">IFERROR(
  INDEX(
    'Individual Results'!$A$2:$Q$411,
    MATCH(C38, 'Individual Results'!$E$2:$E$411, 0),
    $J$3
  ),
  ""
)</f>
        <v>14</v>
      </c>
      <c r="E38" s="23" cm="1">
        <f t="array" ref="E38">IFERROR(
  INDEX(
    'Individual Results'!$A$2:$Q$411,
    MATCH(C38, 'Individual Results'!$E$2:$E$411, 0),
    $K$3
  ),
  ""
)</f>
        <v>47</v>
      </c>
      <c r="M38" s="18">
        <f t="shared" ca="1" si="0"/>
        <v>43</v>
      </c>
      <c r="N38" s="18">
        <f t="shared" ca="1" si="1"/>
        <v>17</v>
      </c>
    </row>
    <row r="39" spans="1:14" x14ac:dyDescent="0.4">
      <c r="A39" s="18" t="str" cm="1">
        <f t="array" ref="A39">IFERROR(INDEX('Individual Results'!$A$2:$A$412, SMALL(IF('Individual Results'!$B$2:$B$412=$B$1, ROW('Individual Results'!$A$2:$A$412)-ROW('Individual Results'!$A$2)+1), ROWS(A$12:A39))), "")</f>
        <v>Luis Gstoehl</v>
      </c>
      <c r="B39" s="18" t="str">
        <f>IF(A39="", "", _xlfn.XLOOKUP(A39, 'Individual Results'!$A$2:$A$412, 'Individual Results'!$C$2:$C$412))</f>
        <v>Howe Sound</v>
      </c>
      <c r="C39" s="6">
        <f>IF(A39="", "", _xlfn.XLOOKUP(A39, 'Individual Results'!$A$2:$A$412, 'Individual Results'!$E$2:$E$412))</f>
        <v>12340</v>
      </c>
      <c r="D39" s="23" cm="1">
        <f t="array" ref="D39">IFERROR(
  INDEX(
    'Individual Results'!$A$2:$Q$411,
    MATCH(C39, 'Individual Results'!$E$2:$E$411, 0),
    $J$3
  ),
  ""
)</f>
        <v>40</v>
      </c>
      <c r="E39" s="23" cm="1">
        <f t="array" ref="E39">IFERROR(
  INDEX(
    'Individual Results'!$A$2:$Q$411,
    MATCH(C39, 'Individual Results'!$E$2:$E$411, 0),
    $K$3
  ),
  ""
)</f>
        <v>20</v>
      </c>
      <c r="M39" s="18" t="str">
        <f t="shared" ca="1" si="0"/>
        <v>DNS</v>
      </c>
      <c r="N39" s="18">
        <f t="shared" ca="1" si="1"/>
        <v>0</v>
      </c>
    </row>
    <row r="40" spans="1:14" x14ac:dyDescent="0.4">
      <c r="A40" s="18" t="str" cm="1">
        <f t="array" ref="A40">IFERROR(INDEX('Individual Results'!$A$2:$A$412, SMALL(IF('Individual Results'!$B$2:$B$412=$B$1, ROW('Individual Results'!$A$2:$A$412)-ROW('Individual Results'!$A$2)+1), ROWS(A$12:A40))), "")</f>
        <v>Dorigatti Valentino </v>
      </c>
      <c r="B40" s="18" t="str">
        <f>IF(A40="", "", _xlfn.XLOOKUP(A40, 'Individual Results'!$A$2:$A$412, 'Individual Results'!$C$2:$C$412))</f>
        <v>Whistler</v>
      </c>
      <c r="C40" s="6">
        <f>IF(A40="", "", _xlfn.XLOOKUP(A40, 'Individual Results'!$A$2:$A$412, 'Individual Results'!$E$2:$E$412))</f>
        <v>12004</v>
      </c>
      <c r="D40" s="23" cm="1">
        <f t="array" ref="D40">IFERROR(
  INDEX(
    'Individual Results'!$A$2:$Q$411,
    MATCH(C40, 'Individual Results'!$E$2:$E$411, 0),
    $J$3
  ),
  ""
)</f>
        <v>26</v>
      </c>
      <c r="E40" s="23" cm="1">
        <f t="array" ref="E40">IFERROR(
  INDEX(
    'Individual Results'!$A$2:$Q$411,
    MATCH(C40, 'Individual Results'!$E$2:$E$411, 0),
    $K$3
  ),
  ""
)</f>
        <v>34</v>
      </c>
      <c r="M40" s="18" t="str">
        <f t="shared" ca="1" si="0"/>
        <v>DNS</v>
      </c>
      <c r="N40" s="18">
        <f t="shared" ca="1" si="1"/>
        <v>0</v>
      </c>
    </row>
    <row r="41" spans="1:14" x14ac:dyDescent="0.4">
      <c r="A41" s="18" t="str" cm="1">
        <f t="array" ref="A41">IFERROR(INDEX('Individual Results'!$A$2:$A$412, SMALL(IF('Individual Results'!$B$2:$B$412=$B$1, ROW('Individual Results'!$A$2:$A$412)-ROW('Individual Results'!$A$2)+1), ROWS(A$12:A41))), "")</f>
        <v>Miles Nunes</v>
      </c>
      <c r="B41" s="18" t="str">
        <f>IF(A41="", "", _xlfn.XLOOKUP(A41, 'Individual Results'!$A$2:$A$412, 'Individual Results'!$C$2:$C$412))</f>
        <v>Mulgrave</v>
      </c>
      <c r="C41" s="6">
        <f>IF(A41="", "", _xlfn.XLOOKUP(A41, 'Individual Results'!$A$2:$A$412, 'Individual Results'!$E$2:$E$412))</f>
        <v>12354</v>
      </c>
      <c r="D41" s="23" cm="1">
        <f t="array" ref="D41">IFERROR(
  INDEX(
    'Individual Results'!$A$2:$Q$411,
    MATCH(C41, 'Individual Results'!$E$2:$E$411, 0),
    $J$3
  ),
  ""
)</f>
        <v>64</v>
      </c>
      <c r="E41" s="23" cm="1">
        <f t="array" ref="E41">IFERROR(
  INDEX(
    'Individual Results'!$A$2:$Q$411,
    MATCH(C41, 'Individual Results'!$E$2:$E$411, 0),
    $K$3
  ),
  ""
)</f>
        <v>1</v>
      </c>
      <c r="M41" s="18">
        <f t="shared" ca="1" si="0"/>
        <v>34</v>
      </c>
      <c r="N41" s="18">
        <f t="shared" ca="1" si="1"/>
        <v>26</v>
      </c>
    </row>
    <row r="42" spans="1:14" x14ac:dyDescent="0.4">
      <c r="A42" s="18" t="str" cm="1">
        <f t="array" ref="A42">IFERROR(INDEX('Individual Results'!$A$2:$A$412, SMALL(IF('Individual Results'!$B$2:$B$412=$B$1, ROW('Individual Results'!$A$2:$A$412)-ROW('Individual Results'!$A$2)+1), ROWS(A$12:A42))), "")</f>
        <v>Gatien Radet</v>
      </c>
      <c r="B42" s="18" t="str">
        <f>IF(A42="", "", _xlfn.XLOOKUP(A42, 'Individual Results'!$A$2:$A$412, 'Individual Results'!$C$2:$C$412))</f>
        <v>Argyle</v>
      </c>
      <c r="C42" s="6">
        <f>IF(A42="", "", _xlfn.XLOOKUP(A42, 'Individual Results'!$A$2:$A$412, 'Individual Results'!$E$2:$E$412))</f>
        <v>12250</v>
      </c>
      <c r="D42" s="23" cm="1">
        <f t="array" ref="D42">IFERROR(
  INDEX(
    'Individual Results'!$A$2:$Q$411,
    MATCH(C42, 'Individual Results'!$E$2:$E$411, 0),
    $J$3
  ),
  ""
)</f>
        <v>43</v>
      </c>
      <c r="E42" s="23" cm="1">
        <f t="array" ref="E42">IFERROR(
  INDEX(
    'Individual Results'!$A$2:$Q$411,
    MATCH(C42, 'Individual Results'!$E$2:$E$411, 0),
    $K$3
  ),
  ""
)</f>
        <v>17</v>
      </c>
      <c r="M42" s="18">
        <f t="shared" ca="1" si="0"/>
        <v>47</v>
      </c>
      <c r="N42" s="18">
        <f t="shared" ca="1" si="1"/>
        <v>13</v>
      </c>
    </row>
    <row r="43" spans="1:14" x14ac:dyDescent="0.4">
      <c r="A43" s="18" t="str" cm="1">
        <f t="array" ref="A43">IFERROR(INDEX('Individual Results'!$A$2:$A$412, SMALL(IF('Individual Results'!$B$2:$B$412=$B$1, ROW('Individual Results'!$A$2:$A$412)-ROW('Individual Results'!$A$2)+1), ROWS(A$12:A43))), "")</f>
        <v>Ethan Andrew</v>
      </c>
      <c r="B43" s="18" t="str">
        <f>IF(A43="", "", _xlfn.XLOOKUP(A43, 'Individual Results'!$A$2:$A$412, 'Individual Results'!$C$2:$C$412))</f>
        <v>Pemberton</v>
      </c>
      <c r="C43" s="6">
        <f>IF(A43="", "", _xlfn.XLOOKUP(A43, 'Individual Results'!$A$2:$A$412, 'Individual Results'!$E$2:$E$412))</f>
        <v>12357</v>
      </c>
      <c r="D43" s="23" t="str" cm="1">
        <f t="array" ref="D43">IFERROR(
  INDEX(
    'Individual Results'!$A$2:$Q$411,
    MATCH(C43, 'Individual Results'!$E$2:$E$411, 0),
    $J$3
  ),
  ""
)</f>
        <v>DNS</v>
      </c>
      <c r="E43" s="23" cm="1">
        <f t="array" ref="E43">IFERROR(
  INDEX(
    'Individual Results'!$A$2:$Q$411,
    MATCH(C43, 'Individual Results'!$E$2:$E$411, 0),
    $K$3
  ),
  ""
)</f>
        <v>0</v>
      </c>
      <c r="M43" s="18">
        <f t="shared" ca="1" si="0"/>
        <v>45</v>
      </c>
      <c r="N43" s="18">
        <f t="shared" ca="1" si="1"/>
        <v>15</v>
      </c>
    </row>
    <row r="44" spans="1:14" x14ac:dyDescent="0.4">
      <c r="A44" s="18" t="str" cm="1">
        <f t="array" ref="A44">IFERROR(INDEX('Individual Results'!$A$2:$A$412, SMALL(IF('Individual Results'!$B$2:$B$412=$B$1, ROW('Individual Results'!$A$2:$A$412)-ROW('Individual Results'!$A$2)+1), ROWS(A$12:A44))), "")</f>
        <v>Caleb Leung</v>
      </c>
      <c r="B44" s="18" t="str">
        <f>IF(A44="", "", _xlfn.XLOOKUP(A44, 'Individual Results'!$A$2:$A$412, 'Individual Results'!$C$2:$C$412))</f>
        <v>Howe Sound</v>
      </c>
      <c r="C44" s="6">
        <f>IF(A44="", "", _xlfn.XLOOKUP(A44, 'Individual Results'!$A$2:$A$412, 'Individual Results'!$E$2:$E$412))</f>
        <v>12332</v>
      </c>
      <c r="D44" s="23" cm="1">
        <f t="array" ref="D44">IFERROR(
  INDEX(
    'Individual Results'!$A$2:$Q$411,
    MATCH(C44, 'Individual Results'!$E$2:$E$411, 0),
    $J$3
  ),
  ""
)</f>
        <v>55</v>
      </c>
      <c r="E44" s="23" cm="1">
        <f t="array" ref="E44">IFERROR(
  INDEX(
    'Individual Results'!$A$2:$Q$411,
    MATCH(C44, 'Individual Results'!$E$2:$E$411, 0),
    $K$3
  ),
  ""
)</f>
        <v>5</v>
      </c>
      <c r="M44" s="18">
        <f t="shared" ca="1" si="0"/>
        <v>46</v>
      </c>
      <c r="N44" s="18">
        <f t="shared" ca="1" si="1"/>
        <v>14</v>
      </c>
    </row>
    <row r="45" spans="1:14" x14ac:dyDescent="0.4">
      <c r="A45" s="18" t="str" cm="1">
        <f t="array" ref="A45">IFERROR(INDEX('Individual Results'!$A$2:$A$412, SMALL(IF('Individual Results'!$B$2:$B$412=$B$1, ROW('Individual Results'!$A$2:$A$412)-ROW('Individual Results'!$A$2)+1), ROWS(A$12:A45))), "")</f>
        <v>Camron Dunn</v>
      </c>
      <c r="B45" s="18" t="str">
        <f>IF(A45="", "", _xlfn.XLOOKUP(A45, 'Individual Results'!$A$2:$A$412, 'Individual Results'!$C$2:$C$412))</f>
        <v>Howe Sound</v>
      </c>
      <c r="C45" s="6">
        <f>IF(A45="", "", _xlfn.XLOOKUP(A45, 'Individual Results'!$A$2:$A$412, 'Individual Results'!$E$2:$E$412))</f>
        <v>12337</v>
      </c>
      <c r="D45" s="23" cm="1">
        <f t="array" ref="D45">IFERROR(
  INDEX(
    'Individual Results'!$A$2:$Q$411,
    MATCH(C45, 'Individual Results'!$E$2:$E$411, 0),
    $J$3
  ),
  ""
)</f>
        <v>21</v>
      </c>
      <c r="E45" s="23" cm="1">
        <f t="array" ref="E45">IFERROR(
  INDEX(
    'Individual Results'!$A$2:$Q$411,
    MATCH(C45, 'Individual Results'!$E$2:$E$411, 0),
    $K$3
  ),
  ""
)</f>
        <v>39</v>
      </c>
      <c r="M45" s="18">
        <f t="shared" ca="1" si="0"/>
        <v>25</v>
      </c>
      <c r="N45" s="18">
        <f t="shared" ca="1" si="1"/>
        <v>35</v>
      </c>
    </row>
    <row r="46" spans="1:14" x14ac:dyDescent="0.4">
      <c r="A46" s="18" t="str" cm="1">
        <f t="array" ref="A46">IFERROR(INDEX('Individual Results'!$A$2:$A$412, SMALL(IF('Individual Results'!$B$2:$B$412=$B$1, ROW('Individual Results'!$A$2:$A$412)-ROW('Individual Results'!$A$2)+1), ROWS(A$12:A46))), "")</f>
        <v>Tristan Benes</v>
      </c>
      <c r="B46" s="18" t="str">
        <f>IF(A46="", "", _xlfn.XLOOKUP(A46, 'Individual Results'!$A$2:$A$412, 'Individual Results'!$C$2:$C$412))</f>
        <v>Pemberton</v>
      </c>
      <c r="C46" s="6">
        <f>IF(A46="", "", _xlfn.XLOOKUP(A46, 'Individual Results'!$A$2:$A$412, 'Individual Results'!$E$2:$E$412))</f>
        <v>12359</v>
      </c>
      <c r="D46" s="23" cm="1">
        <f t="array" ref="D46">IFERROR(
  INDEX(
    'Individual Results'!$A$2:$Q$411,
    MATCH(C46, 'Individual Results'!$E$2:$E$411, 0),
    $J$3
  ),
  ""
)</f>
        <v>34</v>
      </c>
      <c r="E46" s="23" cm="1">
        <f t="array" ref="E46">IFERROR(
  INDEX(
    'Individual Results'!$A$2:$Q$411,
    MATCH(C46, 'Individual Results'!$E$2:$E$411, 0),
    $K$3
  ),
  ""
)</f>
        <v>26</v>
      </c>
      <c r="M46" s="18" t="str">
        <f t="shared" ca="1" si="0"/>
        <v>DNS</v>
      </c>
      <c r="N46" s="18">
        <f t="shared" ca="1" si="1"/>
        <v>0</v>
      </c>
    </row>
    <row r="47" spans="1:14" x14ac:dyDescent="0.4">
      <c r="A47" s="18" t="str" cm="1">
        <f t="array" ref="A47">IFERROR(INDEX('Individual Results'!$A$2:$A$412, SMALL(IF('Individual Results'!$B$2:$B$412=$B$1, ROW('Individual Results'!$A$2:$A$412)-ROW('Individual Results'!$A$2)+1), ROWS(A$12:A47))), "")</f>
        <v>Spencer Todd</v>
      </c>
      <c r="B47" s="18" t="str">
        <f>IF(A47="", "", _xlfn.XLOOKUP(A47, 'Individual Results'!$A$2:$A$412, 'Individual Results'!$C$2:$C$412))</f>
        <v>Howe Sound</v>
      </c>
      <c r="C47" s="6">
        <f>IF(A47="", "", _xlfn.XLOOKUP(A47, 'Individual Results'!$A$2:$A$412, 'Individual Results'!$E$2:$E$412))</f>
        <v>12348</v>
      </c>
      <c r="D47" s="23" cm="1">
        <f t="array" ref="D47">IFERROR(
  INDEX(
    'Individual Results'!$A$2:$Q$411,
    MATCH(C47, 'Individual Results'!$E$2:$E$411, 0),
    $J$3
  ),
  ""
)</f>
        <v>12</v>
      </c>
      <c r="E47" s="23" cm="1">
        <f t="array" ref="E47">IFERROR(
  INDEX(
    'Individual Results'!$A$2:$Q$411,
    MATCH(C47, 'Individual Results'!$E$2:$E$411, 0),
    $K$3
  ),
  ""
)</f>
        <v>51</v>
      </c>
      <c r="M47" s="18" t="str">
        <f t="shared" ca="1" si="0"/>
        <v>DNS</v>
      </c>
      <c r="N47" s="18">
        <f t="shared" ca="1" si="1"/>
        <v>0</v>
      </c>
    </row>
    <row r="48" spans="1:14" x14ac:dyDescent="0.4">
      <c r="A48" s="18" t="str" cm="1">
        <f t="array" ref="A48">IFERROR(INDEX('Individual Results'!$A$2:$A$412, SMALL(IF('Individual Results'!$B$2:$B$412=$B$1, ROW('Individual Results'!$A$2:$A$412)-ROW('Individual Results'!$A$2)+1), ROWS(A$12:A48))), "")</f>
        <v>Eden Golan</v>
      </c>
      <c r="B48" s="18" t="str">
        <f>IF(A48="", "", _xlfn.XLOOKUP(A48, 'Individual Results'!$A$2:$A$412, 'Individual Results'!$C$2:$C$412))</f>
        <v>Carson</v>
      </c>
      <c r="C48" s="6">
        <f>IF(A48="", "", _xlfn.XLOOKUP(A48, 'Individual Results'!$A$2:$A$412, 'Individual Results'!$E$2:$E$412))</f>
        <v>12311</v>
      </c>
      <c r="D48" s="23" cm="1">
        <f t="array" ref="D48">IFERROR(
  INDEX(
    'Individual Results'!$A$2:$Q$411,
    MATCH(C48, 'Individual Results'!$E$2:$E$411, 0),
    $J$3
  ),
  ""
)</f>
        <v>8</v>
      </c>
      <c r="E48" s="23" cm="1">
        <f t="array" ref="E48">IFERROR(
  INDEX(
    'Individual Results'!$A$2:$Q$411,
    MATCH(C48, 'Individual Results'!$E$2:$E$411, 0),
    $K$3
  ),
  ""
)</f>
        <v>65</v>
      </c>
      <c r="M48" s="18">
        <f t="shared" ca="1" si="0"/>
        <v>44</v>
      </c>
      <c r="N48" s="18">
        <f t="shared" ca="1" si="1"/>
        <v>16</v>
      </c>
    </row>
    <row r="49" spans="1:14" x14ac:dyDescent="0.4">
      <c r="A49" s="18" t="str" cm="1">
        <f t="array" ref="A49">IFERROR(INDEX('Individual Results'!$A$2:$A$412, SMALL(IF('Individual Results'!$B$2:$B$412=$B$1, ROW('Individual Results'!$A$2:$A$412)-ROW('Individual Results'!$A$2)+1), ROWS(A$12:A49))), "")</f>
        <v>Noah Gradin</v>
      </c>
      <c r="B49" s="18" t="str">
        <f>IF(A49="", "", _xlfn.XLOOKUP(A49, 'Individual Results'!$A$2:$A$412, 'Individual Results'!$C$2:$C$412))</f>
        <v>Handsworth</v>
      </c>
      <c r="C49" s="6">
        <f>IF(A49="", "", _xlfn.XLOOKUP(A49, 'Individual Results'!$A$2:$A$412, 'Individual Results'!$E$2:$E$412))</f>
        <v>12330</v>
      </c>
      <c r="D49" s="23" cm="1">
        <f t="array" ref="D49">IFERROR(
  INDEX(
    'Individual Results'!$A$2:$Q$411,
    MATCH(C49, 'Individual Results'!$E$2:$E$411, 0),
    $J$3
  ),
  ""
)</f>
        <v>9</v>
      </c>
      <c r="E49" s="23" cm="1">
        <f t="array" ref="E49">IFERROR(
  INDEX(
    'Individual Results'!$A$2:$Q$411,
    MATCH(C49, 'Individual Results'!$E$2:$E$411, 0),
    $K$3
  ),
  ""
)</f>
        <v>60</v>
      </c>
      <c r="M49" s="18">
        <f t="shared" ca="1" si="0"/>
        <v>28</v>
      </c>
      <c r="N49" s="18">
        <f t="shared" ca="1" si="1"/>
        <v>32</v>
      </c>
    </row>
    <row r="50" spans="1:14" x14ac:dyDescent="0.4">
      <c r="A50" s="18" t="str" cm="1">
        <f t="array" ref="A50">IFERROR(INDEX('Individual Results'!$A$2:$A$412, SMALL(IF('Individual Results'!$B$2:$B$412=$B$1, ROW('Individual Results'!$A$2:$A$412)-ROW('Individual Results'!$A$2)+1), ROWS(A$12:A50))), "")</f>
        <v>Finn Anderson</v>
      </c>
      <c r="B50" s="18" t="str">
        <f>IF(A50="", "", _xlfn.XLOOKUP(A50, 'Individual Results'!$A$2:$A$412, 'Individual Results'!$C$2:$C$412))</f>
        <v>Argyle</v>
      </c>
      <c r="C50" s="6">
        <f>IF(A50="", "", _xlfn.XLOOKUP(A50, 'Individual Results'!$A$2:$A$412, 'Individual Results'!$E$2:$E$412))</f>
        <v>12239</v>
      </c>
      <c r="D50" s="23" cm="1">
        <f t="array" ref="D50">IFERROR(
  INDEX(
    'Individual Results'!$A$2:$Q$411,
    MATCH(C50, 'Individual Results'!$E$2:$E$411, 0),
    $J$3
  ),
  ""
)</f>
        <v>49</v>
      </c>
      <c r="E50" s="23" cm="1">
        <f t="array" ref="E50">IFERROR(
  INDEX(
    'Individual Results'!$A$2:$Q$411,
    MATCH(C50, 'Individual Results'!$E$2:$E$411, 0),
    $K$3
  ),
  ""
)</f>
        <v>11</v>
      </c>
      <c r="M50" s="18">
        <f t="shared" ca="1" si="0"/>
        <v>32</v>
      </c>
      <c r="N50" s="18">
        <f t="shared" ca="1" si="1"/>
        <v>28</v>
      </c>
    </row>
    <row r="51" spans="1:14" x14ac:dyDescent="0.4">
      <c r="A51" s="18" t="str" cm="1">
        <f t="array" ref="A51">IFERROR(INDEX('Individual Results'!$A$2:$A$412, SMALL(IF('Individual Results'!$B$2:$B$412=$B$1, ROW('Individual Results'!$A$2:$A$412)-ROW('Individual Results'!$A$2)+1), ROWS(A$12:A51))), "")</f>
        <v>Miles Ferguson</v>
      </c>
      <c r="B51" s="18" t="str">
        <f>IF(A51="", "", _xlfn.XLOOKUP(A51, 'Individual Results'!$A$2:$A$412, 'Individual Results'!$C$2:$C$412))</f>
        <v>STA</v>
      </c>
      <c r="C51" s="6">
        <f>IF(A51="", "", _xlfn.XLOOKUP(A51, 'Individual Results'!$A$2:$A$412, 'Individual Results'!$E$2:$E$412))</f>
        <v>12387</v>
      </c>
      <c r="D51" s="23" cm="1">
        <f t="array" ref="D51">IFERROR(
  INDEX(
    'Individual Results'!$A$2:$Q$411,
    MATCH(C51, 'Individual Results'!$E$2:$E$411, 0),
    $J$3
  ),
  ""
)</f>
        <v>52</v>
      </c>
      <c r="E51" s="23" cm="1">
        <f t="array" ref="E51">IFERROR(
  INDEX(
    'Individual Results'!$A$2:$Q$411,
    MATCH(C51, 'Individual Results'!$E$2:$E$411, 0),
    $K$3
  ),
  ""
)</f>
        <v>8</v>
      </c>
      <c r="M51" s="18">
        <f t="shared" ca="1" si="0"/>
        <v>33</v>
      </c>
      <c r="N51" s="18">
        <f t="shared" ca="1" si="1"/>
        <v>27</v>
      </c>
    </row>
    <row r="52" spans="1:14" x14ac:dyDescent="0.4">
      <c r="A52" s="18" t="str" cm="1">
        <f t="array" ref="A52">IFERROR(INDEX('Individual Results'!$A$2:$A$412, SMALL(IF('Individual Results'!$B$2:$B$412=$B$1, ROW('Individual Results'!$A$2:$A$412)-ROW('Individual Results'!$A$2)+1), ROWS(A$12:A52))), "")</f>
        <v>Connor Moore</v>
      </c>
      <c r="B52" s="18" t="str">
        <f>IF(A52="", "", _xlfn.XLOOKUP(A52, 'Individual Results'!$A$2:$A$412, 'Individual Results'!$C$2:$C$412))</f>
        <v>Argyle</v>
      </c>
      <c r="C52" s="6">
        <f>IF(A52="", "", _xlfn.XLOOKUP(A52, 'Individual Results'!$A$2:$A$412, 'Individual Results'!$E$2:$E$412))</f>
        <v>12232</v>
      </c>
      <c r="D52" s="23" cm="1">
        <f t="array" ref="D52">IFERROR(
  INDEX(
    'Individual Results'!$A$2:$Q$411,
    MATCH(C52, 'Individual Results'!$E$2:$E$411, 0),
    $J$3
  ),
  ""
)</f>
        <v>68</v>
      </c>
      <c r="E52" s="23" cm="1">
        <f t="array" ref="E52">IFERROR(
  INDEX(
    'Individual Results'!$A$2:$Q$411,
    MATCH(C52, 'Individual Results'!$E$2:$E$411, 0),
    $K$3
  ),
  ""
)</f>
        <v>1</v>
      </c>
      <c r="M52" s="18" t="str">
        <f t="shared" ca="1" si="0"/>
        <v>DNS</v>
      </c>
      <c r="N52" s="18">
        <f t="shared" ca="1" si="1"/>
        <v>0</v>
      </c>
    </row>
    <row r="53" spans="1:14" x14ac:dyDescent="0.4">
      <c r="A53" s="18" t="str" cm="1">
        <f t="array" ref="A53">IFERROR(INDEX('Individual Results'!$A$2:$A$412, SMALL(IF('Individual Results'!$B$2:$B$412=$B$1, ROW('Individual Results'!$A$2:$A$412)-ROW('Individual Results'!$A$2)+1), ROWS(A$12:A53))), "")</f>
        <v>Kalum Neufeld</v>
      </c>
      <c r="B53" s="18" t="str">
        <f>IF(A53="", "", _xlfn.XLOOKUP(A53, 'Individual Results'!$A$2:$A$412, 'Individual Results'!$C$2:$C$412))</f>
        <v>Elphinstone</v>
      </c>
      <c r="C53" s="6">
        <f>IF(A53="", "", _xlfn.XLOOKUP(A53, 'Individual Results'!$A$2:$A$412, 'Individual Results'!$E$2:$E$412))</f>
        <v>12324</v>
      </c>
      <c r="D53" s="23" cm="1">
        <f t="array" ref="D53">IFERROR(
  INDEX(
    'Individual Results'!$A$2:$Q$411,
    MATCH(C53, 'Individual Results'!$E$2:$E$411, 0),
    $J$3
  ),
  ""
)</f>
        <v>73</v>
      </c>
      <c r="E53" s="23" cm="1">
        <f t="array" ref="E53">IFERROR(
  INDEX(
    'Individual Results'!$A$2:$Q$411,
    MATCH(C53, 'Individual Results'!$E$2:$E$411, 0),
    $K$3
  ),
  ""
)</f>
        <v>1</v>
      </c>
      <c r="M53" s="18">
        <f t="shared" ca="1" si="0"/>
        <v>39</v>
      </c>
      <c r="N53" s="18">
        <f t="shared" ca="1" si="1"/>
        <v>21</v>
      </c>
    </row>
    <row r="54" spans="1:14" x14ac:dyDescent="0.4">
      <c r="A54" s="18" t="str" cm="1">
        <f t="array" ref="A54">IFERROR(INDEX('Individual Results'!$A$2:$A$412, SMALL(IF('Individual Results'!$B$2:$B$412=$B$1, ROW('Individual Results'!$A$2:$A$412)-ROW('Individual Results'!$A$2)+1), ROWS(A$12:A54))), "")</f>
        <v>Finn Emes</v>
      </c>
      <c r="B54" s="18" t="str">
        <f>IF(A54="", "", _xlfn.XLOOKUP(A54, 'Individual Results'!$A$2:$A$412, 'Individual Results'!$C$2:$C$412))</f>
        <v>Burnaby Mtn</v>
      </c>
      <c r="C54" s="6">
        <f>IF(A54="", "", _xlfn.XLOOKUP(A54, 'Individual Results'!$A$2:$A$412, 'Individual Results'!$E$2:$E$412))</f>
        <v>12305</v>
      </c>
      <c r="D54" s="23" cm="1">
        <f t="array" ref="D54">IFERROR(
  INDEX(
    'Individual Results'!$A$2:$Q$411,
    MATCH(C54, 'Individual Results'!$E$2:$E$411, 0),
    $J$3
  ),
  ""
)</f>
        <v>56</v>
      </c>
      <c r="E54" s="23" cm="1">
        <f t="array" ref="E54">IFERROR(
  INDEX(
    'Individual Results'!$A$2:$Q$411,
    MATCH(C54, 'Individual Results'!$E$2:$E$411, 0),
    $K$3
  ),
  ""
)</f>
        <v>4</v>
      </c>
      <c r="M54" s="18" t="str">
        <f t="shared" ca="1" si="0"/>
        <v>DNS</v>
      </c>
      <c r="N54" s="18">
        <f t="shared" ca="1" si="1"/>
        <v>0</v>
      </c>
    </row>
    <row r="55" spans="1:14" x14ac:dyDescent="0.4">
      <c r="A55" s="18" t="str" cm="1">
        <f t="array" ref="A55">IFERROR(INDEX('Individual Results'!$A$2:$A$412, SMALL(IF('Individual Results'!$B$2:$B$412=$B$1, ROW('Individual Results'!$A$2:$A$412)-ROW('Individual Results'!$A$2)+1), ROWS(A$12:A55))), "")</f>
        <v>Forrest Stevenson</v>
      </c>
      <c r="B55" s="18" t="str">
        <f>IF(A55="", "", _xlfn.XLOOKUP(A55, 'Individual Results'!$A$2:$A$412, 'Individual Results'!$C$2:$C$412))</f>
        <v>Pemberton</v>
      </c>
      <c r="C55" s="6">
        <f>IF(A55="", "", _xlfn.XLOOKUP(A55, 'Individual Results'!$A$2:$A$412, 'Individual Results'!$E$2:$E$412))</f>
        <v>12368</v>
      </c>
      <c r="D55" s="23" cm="1">
        <f t="array" ref="D55">IFERROR(
  INDEX(
    'Individual Results'!$A$2:$Q$411,
    MATCH(C55, 'Individual Results'!$E$2:$E$411, 0),
    $J$3
  ),
  ""
)</f>
        <v>30</v>
      </c>
      <c r="E55" s="23" cm="1">
        <f t="array" ref="E55">IFERROR(
  INDEX(
    'Individual Results'!$A$2:$Q$411,
    MATCH(C55, 'Individual Results'!$E$2:$E$411, 0),
    $K$3
  ),
  ""
)</f>
        <v>30</v>
      </c>
      <c r="M55" s="18" t="str">
        <f t="shared" ca="1" si="0"/>
        <v>DNS</v>
      </c>
      <c r="N55" s="18">
        <f t="shared" ca="1" si="1"/>
        <v>0</v>
      </c>
    </row>
    <row r="56" spans="1:14" x14ac:dyDescent="0.4">
      <c r="A56" s="18" t="str" cm="1">
        <f t="array" ref="A56">IFERROR(INDEX('Individual Results'!$A$2:$A$412, SMALL(IF('Individual Results'!$B$2:$B$412=$B$1, ROW('Individual Results'!$A$2:$A$412)-ROW('Individual Results'!$A$2)+1), ROWS(A$12:A56))), "")</f>
        <v>Carter Bucci</v>
      </c>
      <c r="B56" s="18" t="str">
        <f>IF(A56="", "", _xlfn.XLOOKUP(A56, 'Individual Results'!$A$2:$A$412, 'Individual Results'!$C$2:$C$412))</f>
        <v>Brockton</v>
      </c>
      <c r="C56" s="6">
        <f>IF(A56="", "", _xlfn.XLOOKUP(A56, 'Individual Results'!$A$2:$A$412, 'Individual Results'!$E$2:$E$412))</f>
        <v>12286</v>
      </c>
      <c r="D56" s="23" cm="1">
        <f t="array" ref="D56">IFERROR(
  INDEX(
    'Individual Results'!$A$2:$Q$411,
    MATCH(C56, 'Individual Results'!$E$2:$E$411, 0),
    $J$3
  ),
  ""
)</f>
        <v>77</v>
      </c>
      <c r="E56" s="23" cm="1">
        <f t="array" ref="E56">IFERROR(
  INDEX(
    'Individual Results'!$A$2:$Q$411,
    MATCH(C56, 'Individual Results'!$E$2:$E$411, 0),
    $K$3
  ),
  ""
)</f>
        <v>1</v>
      </c>
      <c r="M56" s="18" t="str">
        <f t="shared" ca="1" si="0"/>
        <v>DNS</v>
      </c>
      <c r="N56" s="18">
        <f t="shared" ca="1" si="1"/>
        <v>0</v>
      </c>
    </row>
    <row r="57" spans="1:14" x14ac:dyDescent="0.4">
      <c r="A57" s="18" t="str" cm="1">
        <f t="array" ref="A57">IFERROR(INDEX('Individual Results'!$A$2:$A$412, SMALL(IF('Individual Results'!$B$2:$B$412=$B$1, ROW('Individual Results'!$A$2:$A$412)-ROW('Individual Results'!$A$2)+1), ROWS(A$12:A57))), "")</f>
        <v>Joey Kearnes</v>
      </c>
      <c r="B57" s="18" t="str">
        <f>IF(A57="", "", _xlfn.XLOOKUP(A57, 'Individual Results'!$A$2:$A$412, 'Individual Results'!$C$2:$C$412))</f>
        <v>Pemberton</v>
      </c>
      <c r="C57" s="6">
        <f>IF(A57="", "", _xlfn.XLOOKUP(A57, 'Individual Results'!$A$2:$A$412, 'Individual Results'!$E$2:$E$412))</f>
        <v>12362</v>
      </c>
      <c r="D57" s="23" cm="1">
        <f t="array" ref="D57">IFERROR(
  INDEX(
    'Individual Results'!$A$2:$Q$411,
    MATCH(C57, 'Individual Results'!$E$2:$E$411, 0),
    $J$3
  ),
  ""
)</f>
        <v>31</v>
      </c>
      <c r="E57" s="23" cm="1">
        <f t="array" ref="E57">IFERROR(
  INDEX(
    'Individual Results'!$A$2:$Q$411,
    MATCH(C57, 'Individual Results'!$E$2:$E$411, 0),
    $K$3
  ),
  ""
)</f>
        <v>29</v>
      </c>
      <c r="M57" s="18">
        <f t="shared" ca="1" si="0"/>
        <v>26</v>
      </c>
      <c r="N57" s="18">
        <f t="shared" ca="1" si="1"/>
        <v>34</v>
      </c>
    </row>
    <row r="58" spans="1:14" x14ac:dyDescent="0.4">
      <c r="A58" s="18" t="str" cm="1">
        <f t="array" ref="A58">IFERROR(INDEX('Individual Results'!$A$2:$A$412, SMALL(IF('Individual Results'!$B$2:$B$412=$B$1, ROW('Individual Results'!$A$2:$A$412)-ROW('Individual Results'!$A$2)+1), ROWS(A$12:A58))), "")</f>
        <v>Damyen Bouvier</v>
      </c>
      <c r="B58" s="18" t="str">
        <f>IF(A58="", "", _xlfn.XLOOKUP(A58, 'Individual Results'!$A$2:$A$412, 'Individual Results'!$C$2:$C$412))</f>
        <v>Whistler</v>
      </c>
      <c r="C58" s="6">
        <f>IF(A58="", "", _xlfn.XLOOKUP(A58, 'Individual Results'!$A$2:$A$412, 'Individual Results'!$E$2:$E$412))</f>
        <v>12399</v>
      </c>
      <c r="D58" s="23" cm="1">
        <f t="array" ref="D58">IFERROR(
  INDEX(
    'Individual Results'!$A$2:$Q$411,
    MATCH(C58, 'Individual Results'!$E$2:$E$411, 0),
    $J$3
  ),
  ""
)</f>
        <v>46</v>
      </c>
      <c r="E58" s="23" cm="1">
        <f t="array" ref="E58">IFERROR(
  INDEX(
    'Individual Results'!$A$2:$Q$411,
    MATCH(C58, 'Individual Results'!$E$2:$E$411, 0),
    $K$3
  ),
  ""
)</f>
        <v>14</v>
      </c>
      <c r="M58" s="18">
        <f t="shared" ca="1" si="0"/>
        <v>20</v>
      </c>
      <c r="N58" s="18">
        <f t="shared" ca="1" si="1"/>
        <v>40</v>
      </c>
    </row>
    <row r="59" spans="1:14" x14ac:dyDescent="0.4">
      <c r="A59" s="18" t="str" cm="1">
        <f t="array" ref="A59">IFERROR(INDEX('Individual Results'!$A$2:$A$412, SMALL(IF('Individual Results'!$B$2:$B$412=$B$1, ROW('Individual Results'!$A$2:$A$412)-ROW('Individual Results'!$A$2)+1), ROWS(A$12:A59))), "")</f>
        <v>Iain Scheffer</v>
      </c>
      <c r="B59" s="18" t="str">
        <f>IF(A59="", "", _xlfn.XLOOKUP(A59, 'Individual Results'!$A$2:$A$412, 'Individual Results'!$C$2:$C$412))</f>
        <v>Seycove</v>
      </c>
      <c r="C59" s="6">
        <f>IF(A59="", "", _xlfn.XLOOKUP(A59, 'Individual Results'!$A$2:$A$412, 'Individual Results'!$E$2:$E$412))</f>
        <v>12383</v>
      </c>
      <c r="D59" s="23" t="str" cm="1">
        <f t="array" ref="D59">IFERROR(
  INDEX(
    'Individual Results'!$A$2:$Q$411,
    MATCH(C59, 'Individual Results'!$E$2:$E$411, 0),
    $J$3
  ),
  ""
)</f>
        <v>DNS</v>
      </c>
      <c r="E59" s="23" cm="1">
        <f t="array" ref="E59">IFERROR(
  INDEX(
    'Individual Results'!$A$2:$Q$411,
    MATCH(C59, 'Individual Results'!$E$2:$E$411, 0),
    $K$3
  ),
  ""
)</f>
        <v>0</v>
      </c>
      <c r="M59" s="18" t="str">
        <f t="shared" ca="1" si="0"/>
        <v>DNS</v>
      </c>
      <c r="N59" s="18">
        <f t="shared" ca="1" si="1"/>
        <v>0</v>
      </c>
    </row>
    <row r="60" spans="1:14" x14ac:dyDescent="0.4">
      <c r="A60" s="18" t="str" cm="1">
        <f t="array" ref="A60">IFERROR(INDEX('Individual Results'!$A$2:$A$412, SMALL(IF('Individual Results'!$B$2:$B$412=$B$1, ROW('Individual Results'!$A$2:$A$412)-ROW('Individual Results'!$A$2)+1), ROWS(A$12:A60))), "")</f>
        <v>Alonso Cruz Bohigas</v>
      </c>
      <c r="B60" s="18" t="str">
        <f>IF(A60="", "", _xlfn.XLOOKUP(A60, 'Individual Results'!$A$2:$A$412, 'Individual Results'!$C$2:$C$412))</f>
        <v>Howe Sound</v>
      </c>
      <c r="C60" s="6">
        <f>IF(A60="", "", _xlfn.XLOOKUP(A60, 'Individual Results'!$A$2:$A$412, 'Individual Results'!$E$2:$E$412))</f>
        <v>12336</v>
      </c>
      <c r="D60" s="23" cm="1">
        <f t="array" ref="D60">IFERROR(
  INDEX(
    'Individual Results'!$A$2:$Q$411,
    MATCH(C60, 'Individual Results'!$E$2:$E$411, 0),
    $J$3
  ),
  ""
)</f>
        <v>33</v>
      </c>
      <c r="E60" s="23" cm="1">
        <f t="array" ref="E60">IFERROR(
  INDEX(
    'Individual Results'!$A$2:$Q$411,
    MATCH(C60, 'Individual Results'!$E$2:$E$411, 0),
    $K$3
  ),
  ""
)</f>
        <v>27</v>
      </c>
      <c r="M60" s="18" t="str">
        <f t="shared" ca="1" si="0"/>
        <v>DNS</v>
      </c>
      <c r="N60" s="18">
        <f t="shared" ca="1" si="1"/>
        <v>0</v>
      </c>
    </row>
    <row r="61" spans="1:14" x14ac:dyDescent="0.4">
      <c r="A61" s="18" t="str" cm="1">
        <f t="array" ref="A61">IFERROR(INDEX('Individual Results'!$A$2:$A$412, SMALL(IF('Individual Results'!$B$2:$B$412=$B$1, ROW('Individual Results'!$A$2:$A$412)-ROW('Individual Results'!$A$2)+1), ROWS(A$12:A61))), "")</f>
        <v>Finn Brownlee</v>
      </c>
      <c r="B61" s="18" t="str">
        <f>IF(A61="", "", _xlfn.XLOOKUP(A61, 'Individual Results'!$A$2:$A$412, 'Individual Results'!$C$2:$C$412))</f>
        <v>STA</v>
      </c>
      <c r="C61" s="6">
        <f>IF(A61="", "", _xlfn.XLOOKUP(A61, 'Individual Results'!$A$2:$A$412, 'Individual Results'!$E$2:$E$412))</f>
        <v>12386</v>
      </c>
      <c r="D61" s="23" cm="1">
        <f t="array" ref="D61">IFERROR(
  INDEX(
    'Individual Results'!$A$2:$Q$411,
    MATCH(C61, 'Individual Results'!$E$2:$E$411, 0),
    $J$3
  ),
  ""
)</f>
        <v>70</v>
      </c>
      <c r="E61" s="23" cm="1">
        <f t="array" ref="E61">IFERROR(
  INDEX(
    'Individual Results'!$A$2:$Q$411,
    MATCH(C61, 'Individual Results'!$E$2:$E$411, 0),
    $K$3
  ),
  ""
)</f>
        <v>1</v>
      </c>
      <c r="M61" s="18" t="str">
        <f t="shared" ca="1" si="0"/>
        <v>DNS</v>
      </c>
      <c r="N61" s="18">
        <f t="shared" ca="1" si="1"/>
        <v>0</v>
      </c>
    </row>
    <row r="62" spans="1:14" x14ac:dyDescent="0.4">
      <c r="A62" s="18" t="str" cm="1">
        <f t="array" ref="A62">IFERROR(INDEX('Individual Results'!$A$2:$A$412, SMALL(IF('Individual Results'!$B$2:$B$412=$B$1, ROW('Individual Results'!$A$2:$A$412)-ROW('Individual Results'!$A$2)+1), ROWS(A$12:A62))), "")</f>
        <v>Kai Nunes</v>
      </c>
      <c r="B62" s="18" t="str">
        <f>IF(A62="", "", _xlfn.XLOOKUP(A62, 'Individual Results'!$A$2:$A$412, 'Individual Results'!$C$2:$C$412))</f>
        <v>Argyle</v>
      </c>
      <c r="C62" s="6">
        <f>IF(A62="", "", _xlfn.XLOOKUP(A62, 'Individual Results'!$A$2:$A$412, 'Individual Results'!$E$2:$E$412))</f>
        <v>12263</v>
      </c>
      <c r="D62" s="23" cm="1">
        <f t="array" ref="D62">IFERROR(
  INDEX(
    'Individual Results'!$A$2:$Q$411,
    MATCH(C62, 'Individual Results'!$E$2:$E$411, 0),
    $J$3
  ),
  ""
)</f>
        <v>17</v>
      </c>
      <c r="E62" s="23" cm="1">
        <f t="array" ref="E62">IFERROR(
  INDEX(
    'Individual Results'!$A$2:$Q$411,
    MATCH(C62, 'Individual Results'!$E$2:$E$411, 0),
    $K$3
  ),
  ""
)</f>
        <v>43</v>
      </c>
      <c r="M62" s="18">
        <f t="shared" ca="1" si="0"/>
        <v>40</v>
      </c>
      <c r="N62" s="18">
        <f t="shared" ca="1" si="1"/>
        <v>20</v>
      </c>
    </row>
    <row r="63" spans="1:14" x14ac:dyDescent="0.4">
      <c r="A63" s="18" t="str" cm="1">
        <f t="array" ref="A63">IFERROR(INDEX('Individual Results'!$A$2:$A$412, SMALL(IF('Individual Results'!$B$2:$B$412=$B$1, ROW('Individual Results'!$A$2:$A$412)-ROW('Individual Results'!$A$2)+1), ROWS(A$12:A63))), "")</f>
        <v>Guy Shalev</v>
      </c>
      <c r="B63" s="18" t="str">
        <f>IF(A63="", "", _xlfn.XLOOKUP(A63, 'Individual Results'!$A$2:$A$412, 'Individual Results'!$C$2:$C$412))</f>
        <v>Argyle</v>
      </c>
      <c r="C63" s="6">
        <f>IF(A63="", "", _xlfn.XLOOKUP(A63, 'Individual Results'!$A$2:$A$412, 'Individual Results'!$E$2:$E$412))</f>
        <v>12253</v>
      </c>
      <c r="D63" s="23" t="str" cm="1">
        <f t="array" ref="D63">IFERROR(
  INDEX(
    'Individual Results'!$A$2:$Q$411,
    MATCH(C63, 'Individual Results'!$E$2:$E$411, 0),
    $J$3
  ),
  ""
)</f>
        <v>DNS</v>
      </c>
      <c r="E63" s="23" cm="1">
        <f t="array" ref="E63">IFERROR(
  INDEX(
    'Individual Results'!$A$2:$Q$411,
    MATCH(C63, 'Individual Results'!$E$2:$E$411, 0),
    $K$3
  ),
  ""
)</f>
        <v>0</v>
      </c>
      <c r="M63" s="18">
        <f t="shared" ca="1" si="0"/>
        <v>38</v>
      </c>
      <c r="N63" s="18">
        <f t="shared" ca="1" si="1"/>
        <v>22</v>
      </c>
    </row>
    <row r="64" spans="1:14" x14ac:dyDescent="0.4">
      <c r="A64" s="18" t="str" cm="1">
        <f t="array" ref="A64">IFERROR(INDEX('Individual Results'!$A$2:$A$412, SMALL(IF('Individual Results'!$B$2:$B$412=$B$1, ROW('Individual Results'!$A$2:$A$412)-ROW('Individual Results'!$A$2)+1), ROWS(A$12:A64))), "")</f>
        <v>Lorenzo Rivas Madero</v>
      </c>
      <c r="B64" s="18" t="str">
        <f>IF(A64="", "", _xlfn.XLOOKUP(A64, 'Individual Results'!$A$2:$A$412, 'Individual Results'!$C$2:$C$412))</f>
        <v>Howe Sound</v>
      </c>
      <c r="C64" s="6">
        <f>IF(A64="", "", _xlfn.XLOOKUP(A64, 'Individual Results'!$A$2:$A$412, 'Individual Results'!$E$2:$E$412))</f>
        <v>12345</v>
      </c>
      <c r="D64" s="23" cm="1">
        <f t="array" ref="D64">IFERROR(
  INDEX(
    'Individual Results'!$A$2:$Q$411,
    MATCH(C64, 'Individual Results'!$E$2:$E$411, 0),
    $J$3
  ),
  ""
)</f>
        <v>58</v>
      </c>
      <c r="E64" s="23" cm="1">
        <f t="array" ref="E64">IFERROR(
  INDEX(
    'Individual Results'!$A$2:$Q$411,
    MATCH(C64, 'Individual Results'!$E$2:$E$411, 0),
    $K$3
  ),
  ""
)</f>
        <v>2</v>
      </c>
      <c r="M64" s="18">
        <f t="shared" ca="1" si="0"/>
        <v>15</v>
      </c>
      <c r="N64" s="18">
        <f t="shared" ca="1" si="1"/>
        <v>45</v>
      </c>
    </row>
    <row r="65" spans="1:14" x14ac:dyDescent="0.4">
      <c r="A65" s="18" t="str" cm="1">
        <f t="array" ref="A65">IFERROR(INDEX('Individual Results'!$A$2:$A$412, SMALL(IF('Individual Results'!$B$2:$B$412=$B$1, ROW('Individual Results'!$A$2:$A$412)-ROW('Individual Results'!$A$2)+1), ROWS(A$12:A65))), "")</f>
        <v>Finlay Bubbs</v>
      </c>
      <c r="B65" s="18" t="str">
        <f>IF(A65="", "", _xlfn.XLOOKUP(A65, 'Individual Results'!$A$2:$A$412, 'Individual Results'!$C$2:$C$412))</f>
        <v>Pemberton</v>
      </c>
      <c r="C65" s="6">
        <f>IF(A65="", "", _xlfn.XLOOKUP(A65, 'Individual Results'!$A$2:$A$412, 'Individual Results'!$E$2:$E$412))</f>
        <v>12360</v>
      </c>
      <c r="D65" s="23" t="str" cm="1">
        <f t="array" ref="D65">IFERROR(
  INDEX(
    'Individual Results'!$A$2:$Q$411,
    MATCH(C65, 'Individual Results'!$E$2:$E$411, 0),
    $J$3
  ),
  ""
)</f>
        <v>DNS</v>
      </c>
      <c r="E65" s="23" cm="1">
        <f t="array" ref="E65">IFERROR(
  INDEX(
    'Individual Results'!$A$2:$Q$411,
    MATCH(C65, 'Individual Results'!$E$2:$E$411, 0),
    $K$3
  ),
  ""
)</f>
        <v>0</v>
      </c>
      <c r="M65" s="18" t="str">
        <f t="shared" ca="1" si="0"/>
        <v>DNS</v>
      </c>
      <c r="N65" s="18">
        <f t="shared" ca="1" si="1"/>
        <v>0</v>
      </c>
    </row>
    <row r="66" spans="1:14" x14ac:dyDescent="0.4">
      <c r="A66" s="18" t="str" cm="1">
        <f t="array" ref="A66">IFERROR(INDEX('Individual Results'!$A$2:$A$412, SMALL(IF('Individual Results'!$B$2:$B$412=$B$1, ROW('Individual Results'!$A$2:$A$412)-ROW('Individual Results'!$A$2)+1), ROWS(A$12:A66))), "")</f>
        <v>Nate Morse</v>
      </c>
      <c r="B66" s="18" t="str">
        <f>IF(A66="", "", _xlfn.XLOOKUP(A66, 'Individual Results'!$A$2:$A$412, 'Individual Results'!$C$2:$C$412))</f>
        <v>Carson</v>
      </c>
      <c r="C66" s="6">
        <f>IF(A66="", "", _xlfn.XLOOKUP(A66, 'Individual Results'!$A$2:$A$412, 'Individual Results'!$E$2:$E$412))</f>
        <v>12319</v>
      </c>
      <c r="D66" s="23" cm="1">
        <f t="array" ref="D66">IFERROR(
  INDEX(
    'Individual Results'!$A$2:$Q$411,
    MATCH(C66, 'Individual Results'!$E$2:$E$411, 0),
    $J$3
  ),
  ""
)</f>
        <v>51</v>
      </c>
      <c r="E66" s="23" cm="1">
        <f t="array" ref="E66">IFERROR(
  INDEX(
    'Individual Results'!$A$2:$Q$411,
    MATCH(C66, 'Individual Results'!$E$2:$E$411, 0),
    $K$3
  ),
  ""
)</f>
        <v>9</v>
      </c>
      <c r="M66" s="18">
        <f t="shared" ca="1" si="0"/>
        <v>22</v>
      </c>
      <c r="N66" s="18">
        <f t="shared" ca="1" si="1"/>
        <v>38</v>
      </c>
    </row>
    <row r="67" spans="1:14" x14ac:dyDescent="0.4">
      <c r="A67" s="18" t="str" cm="1">
        <f t="array" ref="A67">IFERROR(INDEX('Individual Results'!$A$2:$A$412, SMALL(IF('Individual Results'!$B$2:$B$412=$B$1, ROW('Individual Results'!$A$2:$A$412)-ROW('Individual Results'!$A$2)+1), ROWS(A$12:A67))), "")</f>
        <v>Trent McGrenera</v>
      </c>
      <c r="B67" s="18" t="str">
        <f>IF(A67="", "", _xlfn.XLOOKUP(A67, 'Individual Results'!$A$2:$A$412, 'Individual Results'!$C$2:$C$412))</f>
        <v>Carson</v>
      </c>
      <c r="C67" s="6">
        <f>IF(A67="", "", _xlfn.XLOOKUP(A67, 'Individual Results'!$A$2:$A$412, 'Individual Results'!$E$2:$E$412))</f>
        <v>12321</v>
      </c>
      <c r="D67" s="23" cm="1">
        <f t="array" ref="D67">IFERROR(
  INDEX(
    'Individual Results'!$A$2:$Q$411,
    MATCH(C67, 'Individual Results'!$E$2:$E$411, 0),
    $J$3
  ),
  ""
)</f>
        <v>35</v>
      </c>
      <c r="E67" s="23" cm="1">
        <f t="array" ref="E67">IFERROR(
  INDEX(
    'Individual Results'!$A$2:$Q$411,
    MATCH(C67, 'Individual Results'!$E$2:$E$411, 0),
    $K$3
  ),
  ""
)</f>
        <v>25</v>
      </c>
      <c r="M67" s="18" t="str">
        <f t="shared" ca="1" si="0"/>
        <v>DNS</v>
      </c>
      <c r="N67" s="18">
        <f t="shared" ca="1" si="1"/>
        <v>0</v>
      </c>
    </row>
    <row r="68" spans="1:14" x14ac:dyDescent="0.4">
      <c r="A68" s="18" t="str" cm="1">
        <f t="array" ref="A68">IFERROR(INDEX('Individual Results'!$A$2:$A$412, SMALL(IF('Individual Results'!$B$2:$B$412=$B$1, ROW('Individual Results'!$A$2:$A$412)-ROW('Individual Results'!$A$2)+1), ROWS(A$12:A68))), "")</f>
        <v>Avi Lahulek</v>
      </c>
      <c r="B68" s="18" t="str">
        <f>IF(A68="", "", _xlfn.XLOOKUP(A68, 'Individual Results'!$A$2:$A$412, 'Individual Results'!$C$2:$C$412))</f>
        <v>Carson</v>
      </c>
      <c r="C68" s="6">
        <f>IF(A68="", "", _xlfn.XLOOKUP(A68, 'Individual Results'!$A$2:$A$412, 'Individual Results'!$E$2:$E$412))</f>
        <v>12309</v>
      </c>
      <c r="D68" s="23" cm="1">
        <f t="array" ref="D68">IFERROR(
  INDEX(
    'Individual Results'!$A$2:$Q$411,
    MATCH(C68, 'Individual Results'!$E$2:$E$411, 0),
    $J$3
  ),
  ""
)</f>
        <v>65</v>
      </c>
      <c r="E68" s="23" cm="1">
        <f t="array" ref="E68">IFERROR(
  INDEX(
    'Individual Results'!$A$2:$Q$411,
    MATCH(C68, 'Individual Results'!$E$2:$E$411, 0),
    $K$3
  ),
  ""
)</f>
        <v>1</v>
      </c>
      <c r="M68" s="18">
        <f t="shared" ca="1" si="0"/>
        <v>29</v>
      </c>
      <c r="N68" s="18">
        <f t="shared" ca="1" si="1"/>
        <v>31</v>
      </c>
    </row>
    <row r="69" spans="1:14" x14ac:dyDescent="0.4">
      <c r="A69" s="18" t="str" cm="1">
        <f t="array" ref="A69">IFERROR(INDEX('Individual Results'!$A$2:$A$412, SMALL(IF('Individual Results'!$B$2:$B$412=$B$1, ROW('Individual Results'!$A$2:$A$412)-ROW('Individual Results'!$A$2)+1), ROWS(A$12:A69))), "")</f>
        <v>Max Pierson</v>
      </c>
      <c r="B69" s="18" t="str">
        <f>IF(A69="", "", _xlfn.XLOOKUP(A69, 'Individual Results'!$A$2:$A$412, 'Individual Results'!$C$2:$C$412))</f>
        <v>Carson</v>
      </c>
      <c r="C69" s="6">
        <f>IF(A69="", "", _xlfn.XLOOKUP(A69, 'Individual Results'!$A$2:$A$412, 'Individual Results'!$E$2:$E$412))</f>
        <v>12318</v>
      </c>
      <c r="D69" s="23" cm="1">
        <f t="array" ref="D69">IFERROR(
  INDEX(
    'Individual Results'!$A$2:$Q$411,
    MATCH(C69, 'Individual Results'!$E$2:$E$411, 0),
    $J$3
  ),
  ""
)</f>
        <v>60</v>
      </c>
      <c r="E69" s="23" cm="1">
        <f t="array" ref="E69">IFERROR(
  INDEX(
    'Individual Results'!$A$2:$Q$411,
    MATCH(C69, 'Individual Results'!$E$2:$E$411, 0),
    $K$3
  ),
  ""
)</f>
        <v>1</v>
      </c>
      <c r="M69" s="18">
        <f t="shared" ca="1" si="0"/>
        <v>19</v>
      </c>
      <c r="N69" s="18">
        <f t="shared" ca="1" si="1"/>
        <v>41</v>
      </c>
    </row>
    <row r="70" spans="1:14" x14ac:dyDescent="0.4">
      <c r="A70" s="18" t="str" cm="1">
        <f t="array" ref="A70">IFERROR(INDEX('Individual Results'!$A$2:$A$412, SMALL(IF('Individual Results'!$B$2:$B$412=$B$1, ROW('Individual Results'!$A$2:$A$412)-ROW('Individual Results'!$A$2)+1), ROWS(A$12:A70))), "")</f>
        <v>Diego Garcia Tally</v>
      </c>
      <c r="B70" s="18" t="str">
        <f>IF(A70="", "", _xlfn.XLOOKUP(A70, 'Individual Results'!$A$2:$A$412, 'Individual Results'!$C$2:$C$412))</f>
        <v>Howe Sound</v>
      </c>
      <c r="C70" s="6">
        <f>IF(A70="", "", _xlfn.XLOOKUP(A70, 'Individual Results'!$A$2:$A$412, 'Individual Results'!$E$2:$E$412))</f>
        <v>12333</v>
      </c>
      <c r="D70" s="23" cm="1">
        <f t="array" ref="D70">IFERROR(
  INDEX(
    'Individual Results'!$A$2:$Q$411,
    MATCH(C70, 'Individual Results'!$E$2:$E$411, 0),
    $J$3
  ),
  ""
)</f>
        <v>76</v>
      </c>
      <c r="E70" s="23" cm="1">
        <f t="array" ref="E70">IFERROR(
  INDEX(
    'Individual Results'!$A$2:$Q$411,
    MATCH(C70, 'Individual Results'!$E$2:$E$411, 0),
    $K$3
  ),
  ""
)</f>
        <v>1</v>
      </c>
      <c r="M70" s="18" t="str">
        <f t="shared" ca="1" si="0"/>
        <v>DNS</v>
      </c>
      <c r="N70" s="18">
        <f t="shared" ca="1" si="1"/>
        <v>0</v>
      </c>
    </row>
    <row r="71" spans="1:14" x14ac:dyDescent="0.4">
      <c r="A71" s="18" t="str" cm="1">
        <f t="array" ref="A71">IFERROR(INDEX('Individual Results'!$A$2:$A$412, SMALL(IF('Individual Results'!$B$2:$B$412=$B$1, ROW('Individual Results'!$A$2:$A$412)-ROW('Individual Results'!$A$2)+1), ROWS(A$12:A71))), "")</f>
        <v>Kohlton Hogan</v>
      </c>
      <c r="B71" s="18" t="str">
        <f>IF(A71="", "", _xlfn.XLOOKUP(A71, 'Individual Results'!$A$2:$A$412, 'Individual Results'!$C$2:$C$412))</f>
        <v>Argyle</v>
      </c>
      <c r="C71" s="6">
        <f>IF(A71="", "", _xlfn.XLOOKUP(A71, 'Individual Results'!$A$2:$A$412, 'Individual Results'!$E$2:$E$412))</f>
        <v>12265</v>
      </c>
      <c r="D71" s="23" cm="1">
        <f t="array" ref="D71">IFERROR(
  INDEX(
    'Individual Results'!$A$2:$Q$411,
    MATCH(C71, 'Individual Results'!$E$2:$E$411, 0),
    $J$3
  ),
  ""
)</f>
        <v>13</v>
      </c>
      <c r="E71" s="23" cm="1">
        <f t="array" ref="E71">IFERROR(
  INDEX(
    'Individual Results'!$A$2:$Q$411,
    MATCH(C71, 'Individual Results'!$E$2:$E$411, 0),
    $K$3
  ),
  ""
)</f>
        <v>49</v>
      </c>
      <c r="M71" s="18">
        <f t="shared" ca="1" si="0"/>
        <v>30</v>
      </c>
      <c r="N71" s="18">
        <f t="shared" ca="1" si="1"/>
        <v>30</v>
      </c>
    </row>
    <row r="72" spans="1:14" x14ac:dyDescent="0.4">
      <c r="A72" s="18" t="str" cm="1">
        <f t="array" ref="A72">IFERROR(INDEX('Individual Results'!$A$2:$A$412, SMALL(IF('Individual Results'!$B$2:$B$412=$B$1, ROW('Individual Results'!$A$2:$A$412)-ROW('Individual Results'!$A$2)+1), ROWS(A$12:A72))), "")</f>
        <v>Raiden Kasubuchi</v>
      </c>
      <c r="B72" s="18" t="str">
        <f>IF(A72="", "", _xlfn.XLOOKUP(A72, 'Individual Results'!$A$2:$A$412, 'Individual Results'!$C$2:$C$412))</f>
        <v>Windsor</v>
      </c>
      <c r="C72" s="6">
        <f>IF(A72="", "", _xlfn.XLOOKUP(A72, 'Individual Results'!$A$2:$A$412, 'Individual Results'!$E$2:$E$412))</f>
        <v>12008</v>
      </c>
      <c r="D72" s="23" t="str" cm="1">
        <f t="array" ref="D72">IFERROR(
  INDEX(
    'Individual Results'!$A$2:$Q$411,
    MATCH(C72, 'Individual Results'!$E$2:$E$411, 0),
    $J$3
  ),
  ""
)</f>
        <v>DNF</v>
      </c>
      <c r="E72" s="23" cm="1">
        <f t="array" ref="E72">IFERROR(
  INDEX(
    'Individual Results'!$A$2:$Q$411,
    MATCH(C72, 'Individual Results'!$E$2:$E$411, 0),
    $K$3
  ),
  ""
)</f>
        <v>1</v>
      </c>
      <c r="M72" s="18" t="str">
        <f t="shared" ca="1" si="0"/>
        <v>DNS</v>
      </c>
      <c r="N72" s="18">
        <f t="shared" ca="1" si="1"/>
        <v>0</v>
      </c>
    </row>
    <row r="73" spans="1:14" x14ac:dyDescent="0.4">
      <c r="A73" s="18" t="str" cm="1">
        <f t="array" ref="A73">IFERROR(INDEX('Individual Results'!$A$2:$A$412, SMALL(IF('Individual Results'!$B$2:$B$412=$B$1, ROW('Individual Results'!$A$2:$A$412)-ROW('Individual Results'!$A$2)+1), ROWS(A$12:A73))), "")</f>
        <v>Nic Way</v>
      </c>
      <c r="B73" s="18" t="str">
        <f>IF(A73="", "", _xlfn.XLOOKUP(A73, 'Individual Results'!$A$2:$A$412, 'Individual Results'!$C$2:$C$412))</f>
        <v>West Van</v>
      </c>
      <c r="C73" s="6">
        <f>IF(A73="", "", _xlfn.XLOOKUP(A73, 'Individual Results'!$A$2:$A$412, 'Individual Results'!$E$2:$E$412))</f>
        <v>12398</v>
      </c>
      <c r="D73" s="23" cm="1">
        <f t="array" ref="D73">IFERROR(
  INDEX(
    'Individual Results'!$A$2:$Q$411,
    MATCH(C73, 'Individual Results'!$E$2:$E$411, 0),
    $J$3
  ),
  ""
)</f>
        <v>37</v>
      </c>
      <c r="E73" s="23" cm="1">
        <f t="array" ref="E73">IFERROR(
  INDEX(
    'Individual Results'!$A$2:$Q$411,
    MATCH(C73, 'Individual Results'!$E$2:$E$411, 0),
    $K$3
  ),
  ""
)</f>
        <v>23</v>
      </c>
      <c r="M73" s="18">
        <f t="shared" ca="1" si="0"/>
        <v>18</v>
      </c>
      <c r="N73" s="18">
        <f t="shared" ca="1" si="1"/>
        <v>42</v>
      </c>
    </row>
    <row r="74" spans="1:14" x14ac:dyDescent="0.4">
      <c r="A74" s="18" t="str" cm="1">
        <f t="array" ref="A74">IFERROR(INDEX('Individual Results'!$A$2:$A$412, SMALL(IF('Individual Results'!$B$2:$B$412=$B$1, ROW('Individual Results'!$A$2:$A$412)-ROW('Individual Results'!$A$2)+1), ROWS(A$12:A74))), "")</f>
        <v>Ryder Johnston</v>
      </c>
      <c r="B74" s="18" t="str">
        <f>IF(A74="", "", _xlfn.XLOOKUP(A74, 'Individual Results'!$A$2:$A$412, 'Individual Results'!$C$2:$C$412))</f>
        <v>GW Graham</v>
      </c>
      <c r="C74" s="6">
        <f>IF(A74="", "", _xlfn.XLOOKUP(A74, 'Individual Results'!$A$2:$A$412, 'Individual Results'!$E$2:$E$412))</f>
        <v>12326</v>
      </c>
      <c r="D74" s="23" t="str" cm="1">
        <f t="array" ref="D74">IFERROR(
  INDEX(
    'Individual Results'!$A$2:$Q$411,
    MATCH(C74, 'Individual Results'!$E$2:$E$411, 0),
    $J$3
  ),
  ""
)</f>
        <v>DNS</v>
      </c>
      <c r="E74" s="23" cm="1">
        <f t="array" ref="E74">IFERROR(
  INDEX(
    'Individual Results'!$A$2:$Q$411,
    MATCH(C74, 'Individual Results'!$E$2:$E$411, 0),
    $K$3
  ),
  ""
)</f>
        <v>0</v>
      </c>
      <c r="M74" s="18">
        <f t="shared" ca="1" si="0"/>
        <v>13</v>
      </c>
      <c r="N74" s="18">
        <f t="shared" ca="1" si="1"/>
        <v>49</v>
      </c>
    </row>
    <row r="75" spans="1:14" x14ac:dyDescent="0.4">
      <c r="A75" s="18" t="str" cm="1">
        <f t="array" ref="A75">IFERROR(INDEX('Individual Results'!$A$2:$A$412, SMALL(IF('Individual Results'!$B$2:$B$412=$B$1, ROW('Individual Results'!$A$2:$A$412)-ROW('Individual Results'!$A$2)+1), ROWS(A$12:A75))), "")</f>
        <v>Garrett McLean</v>
      </c>
      <c r="B75" s="18" t="str">
        <f>IF(A75="", "", _xlfn.XLOOKUP(A75, 'Individual Results'!$A$2:$A$412, 'Individual Results'!$C$2:$C$412))</f>
        <v>GW Graham</v>
      </c>
      <c r="C75" s="6">
        <f>IF(A75="", "", _xlfn.XLOOKUP(A75, 'Individual Results'!$A$2:$A$412, 'Individual Results'!$E$2:$E$412))</f>
        <v>12327</v>
      </c>
      <c r="D75" s="23" t="str" cm="1">
        <f t="array" ref="D75">IFERROR(
  INDEX(
    'Individual Results'!$A$2:$Q$411,
    MATCH(C75, 'Individual Results'!$E$2:$E$411, 0),
    $J$3
  ),
  ""
)</f>
        <v>DNS</v>
      </c>
      <c r="E75" s="23" cm="1">
        <f t="array" ref="E75">IFERROR(
  INDEX(
    'Individual Results'!$A$2:$Q$411,
    MATCH(C75, 'Individual Results'!$E$2:$E$411, 0),
    $K$3
  ),
  ""
)</f>
        <v>0</v>
      </c>
      <c r="M75" s="18">
        <f t="shared" ca="1" si="0"/>
        <v>35</v>
      </c>
      <c r="N75" s="18">
        <f t="shared" ca="1" si="1"/>
        <v>25</v>
      </c>
    </row>
    <row r="76" spans="1:14" x14ac:dyDescent="0.4">
      <c r="A76" s="18" t="str" cm="1">
        <f t="array" ref="A76">IFERROR(INDEX('Individual Results'!$A$2:$A$412, SMALL(IF('Individual Results'!$B$2:$B$412=$B$1, ROW('Individual Results'!$A$2:$A$412)-ROW('Individual Results'!$A$2)+1), ROWS(A$12:A76))), "")</f>
        <v xml:space="preserve">Aaron Kraft   </v>
      </c>
      <c r="B76" s="18" t="str">
        <f>IF(A76="", "", _xlfn.XLOOKUP(A76, 'Individual Results'!$A$2:$A$412, 'Individual Results'!$C$2:$C$412))</f>
        <v>Pemberton</v>
      </c>
      <c r="C76" s="6">
        <f>IF(A76="", "", _xlfn.XLOOKUP(A76, 'Individual Results'!$A$2:$A$412, 'Individual Results'!$E$2:$E$412))</f>
        <v>12376</v>
      </c>
      <c r="D76" s="23" cm="1">
        <f t="array" ref="D76">IFERROR(
  INDEX(
    'Individual Results'!$A$2:$Q$411,
    MATCH(C76, 'Individual Results'!$E$2:$E$411, 0),
    $J$3
  ),
  ""
)</f>
        <v>44</v>
      </c>
      <c r="E76" s="23" cm="1">
        <f t="array" ref="E76">IFERROR(
  INDEX(
    'Individual Results'!$A$2:$Q$411,
    MATCH(C76, 'Individual Results'!$E$2:$E$411, 0),
    $K$3
  ),
  ""
)</f>
        <v>16</v>
      </c>
      <c r="M76" s="18" t="str">
        <f t="shared" ca="1" si="0"/>
        <v>DNS</v>
      </c>
      <c r="N76" s="18">
        <f t="shared" ca="1" si="1"/>
        <v>0</v>
      </c>
    </row>
    <row r="77" spans="1:14" x14ac:dyDescent="0.4">
      <c r="A77" s="18" t="str" cm="1">
        <f t="array" ref="A77">IFERROR(INDEX('Individual Results'!$A$2:$A$412, SMALL(IF('Individual Results'!$B$2:$B$412=$B$1, ROW('Individual Results'!$A$2:$A$412)-ROW('Individual Results'!$A$2)+1), ROWS(A$12:A77))), "")</f>
        <v>Adam Gadzik</v>
      </c>
      <c r="B77" s="18" t="str">
        <f>IF(A77="", "", _xlfn.XLOOKUP(A77, 'Individual Results'!$A$2:$A$412, 'Individual Results'!$C$2:$C$412))</f>
        <v>Howe Sound</v>
      </c>
      <c r="C77" s="6">
        <f>IF(A77="", "", _xlfn.XLOOKUP(A77, 'Individual Results'!$A$2:$A$412, 'Individual Results'!$E$2:$E$412))</f>
        <v>12339</v>
      </c>
      <c r="D77" s="23" cm="1">
        <f t="array" ref="D77">IFERROR(
  INDEX(
    'Individual Results'!$A$2:$Q$411,
    MATCH(C77, 'Individual Results'!$E$2:$E$411, 0),
    $J$3
  ),
  ""
)</f>
        <v>47</v>
      </c>
      <c r="E77" s="23" cm="1">
        <f t="array" ref="E77">IFERROR(
  INDEX(
    'Individual Results'!$A$2:$Q$411,
    MATCH(C77, 'Individual Results'!$E$2:$E$411, 0),
    $K$3
  ),
  ""
)</f>
        <v>13</v>
      </c>
      <c r="M77" s="18" t="str">
        <f t="shared" ref="M77:M140" ca="1" si="2">IFERROR(INDEX(INDIRECT("'Individual Results'!" &amp; ADDRESS(ROW()-ROW($M$11)+1, $J$3)), 1), "")</f>
        <v>DNS</v>
      </c>
      <c r="N77" s="18">
        <f t="shared" ref="N77:N140" ca="1" si="3">IFERROR(INDEX(INDIRECT("'Individual Results'!" &amp; ADDRESS(ROW()-ROW($N$11)+1, $K$3)), 1), "")</f>
        <v>0</v>
      </c>
    </row>
    <row r="78" spans="1:14" x14ac:dyDescent="0.4">
      <c r="A78" s="18" t="str" cm="1">
        <f t="array" ref="A78">IFERROR(INDEX('Individual Results'!$A$2:$A$412, SMALL(IF('Individual Results'!$B$2:$B$412=$B$1, ROW('Individual Results'!$A$2:$A$412)-ROW('Individual Results'!$A$2)+1), ROWS(A$12:A78))), "")</f>
        <v>Andre Moore</v>
      </c>
      <c r="B78" s="18" t="str">
        <f>IF(A78="", "", _xlfn.XLOOKUP(A78, 'Individual Results'!$A$2:$A$412, 'Individual Results'!$C$2:$C$412))</f>
        <v>Whistler</v>
      </c>
      <c r="C78" s="6">
        <f>IF(A78="", "", _xlfn.XLOOKUP(A78, 'Individual Results'!$A$2:$A$412, 'Individual Results'!$E$2:$E$412))</f>
        <v>12002</v>
      </c>
      <c r="D78" s="23" t="str" cm="1">
        <f t="array" ref="D78">IFERROR(
  INDEX(
    'Individual Results'!$A$2:$Q$411,
    MATCH(C78, 'Individual Results'!$E$2:$E$411, 0),
    $J$3
  ),
  ""
)</f>
        <v>DNS</v>
      </c>
      <c r="E78" s="23" cm="1">
        <f t="array" ref="E78">IFERROR(
  INDEX(
    'Individual Results'!$A$2:$Q$411,
    MATCH(C78, 'Individual Results'!$E$2:$E$411, 0),
    $K$3
  ),
  ""
)</f>
        <v>0</v>
      </c>
      <c r="M78" s="18" t="str">
        <f t="shared" ca="1" si="2"/>
        <v>DNS</v>
      </c>
      <c r="N78" s="18">
        <f t="shared" ca="1" si="3"/>
        <v>0</v>
      </c>
    </row>
    <row r="79" spans="1:14" x14ac:dyDescent="0.4">
      <c r="A79" s="18" t="str" cm="1">
        <f t="array" ref="A79">IFERROR(INDEX('Individual Results'!$A$2:$A$412, SMALL(IF('Individual Results'!$B$2:$B$412=$B$1, ROW('Individual Results'!$A$2:$A$412)-ROW('Individual Results'!$A$2)+1), ROWS(A$12:A79))), "")</f>
        <v>Anton Pichler</v>
      </c>
      <c r="B79" s="18" t="str">
        <f>IF(A79="", "", _xlfn.XLOOKUP(A79, 'Individual Results'!$A$2:$A$412, 'Individual Results'!$C$2:$C$412))</f>
        <v>Howe Sound</v>
      </c>
      <c r="C79" s="6">
        <f>IF(A79="", "", _xlfn.XLOOKUP(A79, 'Individual Results'!$A$2:$A$412, 'Individual Results'!$E$2:$E$412))</f>
        <v>12352</v>
      </c>
      <c r="D79" s="23" cm="1">
        <f t="array" ref="D79">IFERROR(
  INDEX(
    'Individual Results'!$A$2:$Q$411,
    MATCH(C79, 'Individual Results'!$E$2:$E$411, 0),
    $J$3
  ),
  ""
)</f>
        <v>25</v>
      </c>
      <c r="E79" s="23" cm="1">
        <f t="array" ref="E79">IFERROR(
  INDEX(
    'Individual Results'!$A$2:$Q$411,
    MATCH(C79, 'Individual Results'!$E$2:$E$411, 0),
    $K$3
  ),
  ""
)</f>
        <v>35</v>
      </c>
      <c r="M79" s="18">
        <f t="shared" ca="1" si="2"/>
        <v>48</v>
      </c>
      <c r="N79" s="18">
        <f t="shared" ca="1" si="3"/>
        <v>12</v>
      </c>
    </row>
    <row r="80" spans="1:14" x14ac:dyDescent="0.4">
      <c r="A80" s="18" t="str" cm="1">
        <f t="array" ref="A80">IFERROR(INDEX('Individual Results'!$A$2:$A$412, SMALL(IF('Individual Results'!$B$2:$B$412=$B$1, ROW('Individual Results'!$A$2:$A$412)-ROW('Individual Results'!$A$2)+1), ROWS(A$12:A80))), "")</f>
        <v>Braden Humphrey</v>
      </c>
      <c r="B80" s="18" t="str">
        <f>IF(A80="", "", _xlfn.XLOOKUP(A80, 'Individual Results'!$A$2:$A$412, 'Individual Results'!$C$2:$C$412))</f>
        <v>Argyle</v>
      </c>
      <c r="C80" s="6">
        <f>IF(A80="", "", _xlfn.XLOOKUP(A80, 'Individual Results'!$A$2:$A$412, 'Individual Results'!$E$2:$E$412))</f>
        <v>12010</v>
      </c>
      <c r="D80" s="23" t="str" cm="1">
        <f t="array" ref="D80">IFERROR(
  INDEX(
    'Individual Results'!$A$2:$Q$411,
    MATCH(C80, 'Individual Results'!$E$2:$E$411, 0),
    $J$3
  ),
  ""
)</f>
        <v>DNS</v>
      </c>
      <c r="E80" s="23" cm="1">
        <f t="array" ref="E80">IFERROR(
  INDEX(
    'Individual Results'!$A$2:$Q$411,
    MATCH(C80, 'Individual Results'!$E$2:$E$411, 0),
    $K$3
  ),
  ""
)</f>
        <v>0</v>
      </c>
      <c r="M80" s="18" t="str">
        <f t="shared" ca="1" si="2"/>
        <v>DNS</v>
      </c>
      <c r="N80" s="18">
        <f t="shared" ca="1" si="3"/>
        <v>0</v>
      </c>
    </row>
    <row r="81" spans="1:14" x14ac:dyDescent="0.4">
      <c r="A81" s="18" t="str" cm="1">
        <f t="array" ref="A81">IFERROR(INDEX('Individual Results'!$A$2:$A$412, SMALL(IF('Individual Results'!$B$2:$B$412=$B$1, ROW('Individual Results'!$A$2:$A$412)-ROW('Individual Results'!$A$2)+1), ROWS(A$12:A81))), "")</f>
        <v>Brody Rotzien</v>
      </c>
      <c r="B81" s="18" t="str">
        <f>IF(A81="", "", _xlfn.XLOOKUP(A81, 'Individual Results'!$A$2:$A$412, 'Individual Results'!$C$2:$C$412))</f>
        <v>Burnaby Mtn</v>
      </c>
      <c r="C81" s="6">
        <f>IF(A81="", "", _xlfn.XLOOKUP(A81, 'Individual Results'!$A$2:$A$412, 'Individual Results'!$E$2:$E$412))</f>
        <v>12304</v>
      </c>
      <c r="D81" s="23" cm="1">
        <f t="array" ref="D81">IFERROR(
  INDEX(
    'Individual Results'!$A$2:$Q$411,
    MATCH(C81, 'Individual Results'!$E$2:$E$411, 0),
    $J$3
  ),
  ""
)</f>
        <v>63</v>
      </c>
      <c r="E81" s="23" cm="1">
        <f t="array" ref="E81">IFERROR(
  INDEX(
    'Individual Results'!$A$2:$Q$411,
    MATCH(C81, 'Individual Results'!$E$2:$E$411, 0),
    $K$3
  ),
  ""
)</f>
        <v>1</v>
      </c>
      <c r="M81" s="18">
        <f t="shared" ca="1" si="2"/>
        <v>4</v>
      </c>
      <c r="N81" s="18">
        <f t="shared" ca="1" si="3"/>
        <v>85</v>
      </c>
    </row>
    <row r="82" spans="1:14" x14ac:dyDescent="0.4">
      <c r="A82" s="18" t="str" cm="1">
        <f t="array" ref="A82">IFERROR(INDEX('Individual Results'!$A$2:$A$412, SMALL(IF('Individual Results'!$B$2:$B$412=$B$1, ROW('Individual Results'!$A$2:$A$412)-ROW('Individual Results'!$A$2)+1), ROWS(A$12:A82))), "")</f>
        <v>Carter Soulliere</v>
      </c>
      <c r="B82" s="18" t="str">
        <f>IF(A82="", "", _xlfn.XLOOKUP(A82, 'Individual Results'!$A$2:$A$412, 'Individual Results'!$C$2:$C$412))</f>
        <v>Argyle</v>
      </c>
      <c r="C82" s="6">
        <f>IF(A82="", "", _xlfn.XLOOKUP(A82, 'Individual Results'!$A$2:$A$412, 'Individual Results'!$E$2:$E$412))</f>
        <v>12231</v>
      </c>
      <c r="D82" s="23" cm="1">
        <f t="array" ref="D82">IFERROR(
  INDEX(
    'Individual Results'!$A$2:$Q$411,
    MATCH(C82, 'Individual Results'!$E$2:$E$411, 0),
    $J$3
  ),
  ""
)</f>
        <v>69</v>
      </c>
      <c r="E82" s="23" cm="1">
        <f t="array" ref="E82">IFERROR(
  INDEX(
    'Individual Results'!$A$2:$Q$411,
    MATCH(C82, 'Individual Results'!$E$2:$E$411, 0),
    $K$3
  ),
  ""
)</f>
        <v>1</v>
      </c>
      <c r="M82" s="18" t="str">
        <f t="shared" ca="1" si="2"/>
        <v>DNS</v>
      </c>
      <c r="N82" s="18">
        <f t="shared" ca="1" si="3"/>
        <v>0</v>
      </c>
    </row>
    <row r="83" spans="1:14" x14ac:dyDescent="0.4">
      <c r="A83" s="18" t="str" cm="1">
        <f t="array" ref="A83">IFERROR(INDEX('Individual Results'!$A$2:$A$412, SMALL(IF('Individual Results'!$B$2:$B$412=$B$1, ROW('Individual Results'!$A$2:$A$412)-ROW('Individual Results'!$A$2)+1), ROWS(A$12:A83))), "")</f>
        <v xml:space="preserve">Cole Paterson </v>
      </c>
      <c r="B83" s="18" t="str">
        <f>IF(A83="", "", _xlfn.XLOOKUP(A83, 'Individual Results'!$A$2:$A$412, 'Individual Results'!$C$2:$C$412))</f>
        <v>Sutherland</v>
      </c>
      <c r="C83" s="6">
        <f>IF(A83="", "", _xlfn.XLOOKUP(A83, 'Individual Results'!$A$2:$A$412, 'Individual Results'!$E$2:$E$412))</f>
        <v>12393</v>
      </c>
      <c r="D83" s="23" t="str" cm="1">
        <f t="array" ref="D83">IFERROR(
  INDEX(
    'Individual Results'!$A$2:$Q$411,
    MATCH(C83, 'Individual Results'!$E$2:$E$411, 0),
    $J$3
  ),
  ""
)</f>
        <v>DNS</v>
      </c>
      <c r="E83" s="23" cm="1">
        <f t="array" ref="E83">IFERROR(
  INDEX(
    'Individual Results'!$A$2:$Q$411,
    MATCH(C83, 'Individual Results'!$E$2:$E$411, 0),
    $K$3
  ),
  ""
)</f>
        <v>0</v>
      </c>
      <c r="M83" s="18" t="str">
        <f t="shared" ca="1" si="2"/>
        <v>DNS</v>
      </c>
      <c r="N83" s="18">
        <f t="shared" ca="1" si="3"/>
        <v>0</v>
      </c>
    </row>
    <row r="84" spans="1:14" x14ac:dyDescent="0.4">
      <c r="A84" s="18" t="str" cm="1">
        <f t="array" ref="A84">IFERROR(INDEX('Individual Results'!$A$2:$A$412, SMALL(IF('Individual Results'!$B$2:$B$412=$B$1, ROW('Individual Results'!$A$2:$A$412)-ROW('Individual Results'!$A$2)+1), ROWS(A$12:A84))), "")</f>
        <v>David Harris</v>
      </c>
      <c r="B84" s="18" t="str">
        <f>IF(A84="", "", _xlfn.XLOOKUP(A84, 'Individual Results'!$A$2:$A$412, 'Individual Results'!$C$2:$C$412))</f>
        <v>Pemberton</v>
      </c>
      <c r="C84" s="6">
        <f>IF(A84="", "", _xlfn.XLOOKUP(A84, 'Individual Results'!$A$2:$A$412, 'Individual Results'!$E$2:$E$412))</f>
        <v>12361</v>
      </c>
      <c r="D84" s="23" cm="1">
        <f t="array" ref="D84">IFERROR(
  INDEX(
    'Individual Results'!$A$2:$Q$411,
    MATCH(C84, 'Individual Results'!$E$2:$E$411, 0),
    $J$3
  ),
  ""
)</f>
        <v>48</v>
      </c>
      <c r="E84" s="23" cm="1">
        <f t="array" ref="E84">IFERROR(
  INDEX(
    'Individual Results'!$A$2:$Q$411,
    MATCH(C84, 'Individual Results'!$E$2:$E$411, 0),
    $K$3
  ),
  ""
)</f>
        <v>12</v>
      </c>
      <c r="M84" s="18">
        <f t="shared" ca="1" si="2"/>
        <v>1</v>
      </c>
      <c r="N84" s="18">
        <f t="shared" ca="1" si="3"/>
        <v>100</v>
      </c>
    </row>
    <row r="85" spans="1:14" x14ac:dyDescent="0.4">
      <c r="A85" s="18" t="str" cm="1">
        <f t="array" ref="A85">IFERROR(INDEX('Individual Results'!$A$2:$A$412, SMALL(IF('Individual Results'!$B$2:$B$412=$B$1, ROW('Individual Results'!$A$2:$A$412)-ROW('Individual Results'!$A$2)+1), ROWS(A$12:A85))), "")</f>
        <v>Deegan Wright</v>
      </c>
      <c r="B85" s="18" t="str">
        <f>IF(A85="", "", _xlfn.XLOOKUP(A85, 'Individual Results'!$A$2:$A$412, 'Individual Results'!$C$2:$C$412))</f>
        <v>Pemberton</v>
      </c>
      <c r="C85" s="6">
        <f>IF(A85="", "", _xlfn.XLOOKUP(A85, 'Individual Results'!$A$2:$A$412, 'Individual Results'!$E$2:$E$412))</f>
        <v>12373</v>
      </c>
      <c r="D85" s="23" cm="1">
        <f t="array" ref="D85">IFERROR(
  INDEX(
    'Individual Results'!$A$2:$Q$411,
    MATCH(C85, 'Individual Results'!$E$2:$E$411, 0),
    $J$3
  ),
  ""
)</f>
        <v>18</v>
      </c>
      <c r="E85" s="23" cm="1">
        <f t="array" ref="E85">IFERROR(
  INDEX(
    'Individual Results'!$A$2:$Q$411,
    MATCH(C85, 'Individual Results'!$E$2:$E$411, 0),
    $K$3
  ),
  ""
)</f>
        <v>42</v>
      </c>
      <c r="M85" s="18">
        <f t="shared" ca="1" si="2"/>
        <v>4</v>
      </c>
      <c r="N85" s="18">
        <f t="shared" ca="1" si="3"/>
        <v>85</v>
      </c>
    </row>
    <row r="86" spans="1:14" x14ac:dyDescent="0.4">
      <c r="A86" s="18" t="str" cm="1">
        <f t="array" ref="A86">IFERROR(INDEX('Individual Results'!$A$2:$A$412, SMALL(IF('Individual Results'!$B$2:$B$412=$B$1, ROW('Individual Results'!$A$2:$A$412)-ROW('Individual Results'!$A$2)+1), ROWS(A$12:A86))), "")</f>
        <v>Dylan Lilley</v>
      </c>
      <c r="B86" s="18" t="str">
        <f>IF(A86="", "", _xlfn.XLOOKUP(A86, 'Individual Results'!$A$2:$A$412, 'Individual Results'!$C$2:$C$412))</f>
        <v>Argyle</v>
      </c>
      <c r="C86" s="6">
        <f>IF(A86="", "", _xlfn.XLOOKUP(A86, 'Individual Results'!$A$2:$A$412, 'Individual Results'!$E$2:$E$412))</f>
        <v>12233</v>
      </c>
      <c r="D86" s="23" t="str" cm="1">
        <f t="array" ref="D86">IFERROR(
  INDEX(
    'Individual Results'!$A$2:$Q$411,
    MATCH(C86, 'Individual Results'!$E$2:$E$411, 0),
    $J$3
  ),
  ""
)</f>
        <v>DNS</v>
      </c>
      <c r="E86" s="23" cm="1">
        <f t="array" ref="E86">IFERROR(
  INDEX(
    'Individual Results'!$A$2:$Q$411,
    MATCH(C86, 'Individual Results'!$E$2:$E$411, 0),
    $K$3
  ),
  ""
)</f>
        <v>0</v>
      </c>
      <c r="M86" s="18">
        <f t="shared" ca="1" si="2"/>
        <v>6</v>
      </c>
      <c r="N86" s="18">
        <f t="shared" ca="1" si="3"/>
        <v>75</v>
      </c>
    </row>
    <row r="87" spans="1:14" x14ac:dyDescent="0.4">
      <c r="A87" s="18" t="str" cm="1">
        <f t="array" ref="A87">IFERROR(INDEX('Individual Results'!$A$2:$A$412, SMALL(IF('Individual Results'!$B$2:$B$412=$B$1, ROW('Individual Results'!$A$2:$A$412)-ROW('Individual Results'!$A$2)+1), ROWS(A$12:A87))), "")</f>
        <v xml:space="preserve">Erik Jahn  </v>
      </c>
      <c r="B87" s="18" t="str">
        <f>IF(A87="", "", _xlfn.XLOOKUP(A87, 'Individual Results'!$A$2:$A$412, 'Individual Results'!$C$2:$C$412))</f>
        <v>Pemberton</v>
      </c>
      <c r="C87" s="6">
        <f>IF(A87="", "", _xlfn.XLOOKUP(A87, 'Individual Results'!$A$2:$A$412, 'Individual Results'!$E$2:$E$412))</f>
        <v>12375</v>
      </c>
      <c r="D87" s="23" t="str" cm="1">
        <f t="array" ref="D87">IFERROR(
  INDEX(
    'Individual Results'!$A$2:$Q$411,
    MATCH(C87, 'Individual Results'!$E$2:$E$411, 0),
    $J$3
  ),
  ""
)</f>
        <v>DNS</v>
      </c>
      <c r="E87" s="23" cm="1">
        <f t="array" ref="E87">IFERROR(
  INDEX(
    'Individual Results'!$A$2:$Q$411,
    MATCH(C87, 'Individual Results'!$E$2:$E$411, 0),
    $K$3
  ),
  ""
)</f>
        <v>0</v>
      </c>
      <c r="M87" s="18">
        <f t="shared" ca="1" si="2"/>
        <v>9</v>
      </c>
      <c r="N87" s="18">
        <f t="shared" ca="1" si="3"/>
        <v>60</v>
      </c>
    </row>
    <row r="88" spans="1:14" x14ac:dyDescent="0.4">
      <c r="A88" s="18" t="str" cm="1">
        <f t="array" ref="A88">IFERROR(INDEX('Individual Results'!$A$2:$A$412, SMALL(IF('Individual Results'!$B$2:$B$412=$B$1, ROW('Individual Results'!$A$2:$A$412)-ROW('Individual Results'!$A$2)+1), ROWS(A$12:A88))), "")</f>
        <v>Evan Spofforth</v>
      </c>
      <c r="B88" s="18" t="str">
        <f>IF(A88="", "", _xlfn.XLOOKUP(A88, 'Individual Results'!$A$2:$A$412, 'Individual Results'!$C$2:$C$412))</f>
        <v>Sutherland</v>
      </c>
      <c r="C88" s="6">
        <f>IF(A88="", "", _xlfn.XLOOKUP(A88, 'Individual Results'!$A$2:$A$412, 'Individual Results'!$E$2:$E$412))</f>
        <v>12395</v>
      </c>
      <c r="D88" s="23" t="str" cm="1">
        <f t="array" ref="D88">IFERROR(
  INDEX(
    'Individual Results'!$A$2:$Q$411,
    MATCH(C88, 'Individual Results'!$E$2:$E$411, 0),
    $J$3
  ),
  ""
)</f>
        <v>DNS</v>
      </c>
      <c r="E88" s="23" cm="1">
        <f t="array" ref="E88">IFERROR(
  INDEX(
    'Individual Results'!$A$2:$Q$411,
    MATCH(C88, 'Individual Results'!$E$2:$E$411, 0),
    $K$3
  ),
  ""
)</f>
        <v>0</v>
      </c>
      <c r="M88" s="18">
        <f t="shared" ca="1" si="2"/>
        <v>11</v>
      </c>
      <c r="N88" s="18">
        <f t="shared" ca="1" si="3"/>
        <v>53</v>
      </c>
    </row>
    <row r="89" spans="1:14" x14ac:dyDescent="0.4">
      <c r="A89" s="18" t="str" cm="1">
        <f t="array" ref="A89">IFERROR(INDEX('Individual Results'!$A$2:$A$412, SMALL(IF('Individual Results'!$B$2:$B$412=$B$1, ROW('Individual Results'!$A$2:$A$412)-ROW('Individual Results'!$A$2)+1), ROWS(A$12:A89))), "")</f>
        <v>Felix Behrisch Elce</v>
      </c>
      <c r="B89" s="18" t="str">
        <f>IF(A89="", "", _xlfn.XLOOKUP(A89, 'Individual Results'!$A$2:$A$412, 'Individual Results'!$C$2:$C$412))</f>
        <v>Sutherland</v>
      </c>
      <c r="C89" s="6">
        <f>IF(A89="", "", _xlfn.XLOOKUP(A89, 'Individual Results'!$A$2:$A$412, 'Individual Results'!$E$2:$E$412))</f>
        <v>12391</v>
      </c>
      <c r="D89" s="23" cm="1">
        <f t="array" ref="D89">IFERROR(
  INDEX(
    'Individual Results'!$A$2:$Q$411,
    MATCH(C89, 'Individual Results'!$E$2:$E$411, 0),
    $J$3
  ),
  ""
)</f>
        <v>57</v>
      </c>
      <c r="E89" s="23" cm="1">
        <f t="array" ref="E89">IFERROR(
  INDEX(
    'Individual Results'!$A$2:$Q$411,
    MATCH(C89, 'Individual Results'!$E$2:$E$411, 0),
    $K$3
  ),
  ""
)</f>
        <v>3</v>
      </c>
      <c r="M89" s="18">
        <f t="shared" ca="1" si="2"/>
        <v>7</v>
      </c>
      <c r="N89" s="18">
        <f t="shared" ca="1" si="3"/>
        <v>70</v>
      </c>
    </row>
    <row r="90" spans="1:14" x14ac:dyDescent="0.4">
      <c r="A90" s="18" t="str" cm="1">
        <f t="array" ref="A90">IFERROR(INDEX('Individual Results'!$A$2:$A$412, SMALL(IF('Individual Results'!$B$2:$B$412=$B$1, ROW('Individual Results'!$A$2:$A$412)-ROW('Individual Results'!$A$2)+1), ROWS(A$12:A90))), "")</f>
        <v xml:space="preserve">Frederick Sohn   </v>
      </c>
      <c r="B90" s="18" t="str">
        <f>IF(A90="", "", _xlfn.XLOOKUP(A90, 'Individual Results'!$A$2:$A$412, 'Individual Results'!$C$2:$C$412))</f>
        <v>Pemberton</v>
      </c>
      <c r="C90" s="6">
        <f>IF(A90="", "", _xlfn.XLOOKUP(A90, 'Individual Results'!$A$2:$A$412, 'Individual Results'!$E$2:$E$412))</f>
        <v>12379</v>
      </c>
      <c r="D90" s="23" cm="1">
        <f t="array" ref="D90">IFERROR(
  INDEX(
    'Individual Results'!$A$2:$Q$411,
    MATCH(C90, 'Individual Results'!$E$2:$E$411, 0),
    $J$3
  ),
  ""
)</f>
        <v>78</v>
      </c>
      <c r="E90" s="23" cm="1">
        <f t="array" ref="E90">IFERROR(
  INDEX(
    'Individual Results'!$A$2:$Q$411,
    MATCH(C90, 'Individual Results'!$E$2:$E$411, 0),
    $K$3
  ),
  ""
)</f>
        <v>1</v>
      </c>
      <c r="M90" s="18">
        <f t="shared" ca="1" si="2"/>
        <v>5</v>
      </c>
      <c r="N90" s="18">
        <f t="shared" ca="1" si="3"/>
        <v>80</v>
      </c>
    </row>
    <row r="91" spans="1:14" x14ac:dyDescent="0.4">
      <c r="A91" s="18" t="str" cm="1">
        <f t="array" ref="A91">IFERROR(INDEX('Individual Results'!$A$2:$A$412, SMALL(IF('Individual Results'!$B$2:$B$412=$B$1, ROW('Individual Results'!$A$2:$A$412)-ROW('Individual Results'!$A$2)+1), ROWS(A$12:A91))), "")</f>
        <v>Harry Duess</v>
      </c>
      <c r="B91" s="18" t="str">
        <f>IF(A91="", "", _xlfn.XLOOKUP(A91, 'Individual Results'!$A$2:$A$412, 'Individual Results'!$C$2:$C$412))</f>
        <v>Brockton</v>
      </c>
      <c r="C91" s="6">
        <f>IF(A91="", "", _xlfn.XLOOKUP(A91, 'Individual Results'!$A$2:$A$412, 'Individual Results'!$E$2:$E$412))</f>
        <v>12288</v>
      </c>
      <c r="D91" s="23" cm="1">
        <f t="array" ref="D91">IFERROR(
  INDEX(
    'Individual Results'!$A$2:$Q$411,
    MATCH(C91, 'Individual Results'!$E$2:$E$411, 0),
    $J$3
  ),
  ""
)</f>
        <v>61</v>
      </c>
      <c r="E91" s="23" cm="1">
        <f t="array" ref="E91">IFERROR(
  INDEX(
    'Individual Results'!$A$2:$Q$411,
    MATCH(C91, 'Individual Results'!$E$2:$E$411, 0),
    $K$3
  ),
  ""
)</f>
        <v>1</v>
      </c>
      <c r="M91" s="18">
        <f t="shared" ca="1" si="2"/>
        <v>2</v>
      </c>
      <c r="N91" s="18">
        <f t="shared" ca="1" si="3"/>
        <v>95</v>
      </c>
    </row>
    <row r="92" spans="1:14" x14ac:dyDescent="0.4">
      <c r="A92" s="18" t="str" cm="1">
        <f t="array" ref="A92">IFERROR(INDEX('Individual Results'!$A$2:$A$412, SMALL(IF('Individual Results'!$B$2:$B$412=$B$1, ROW('Individual Results'!$A$2:$A$412)-ROW('Individual Results'!$A$2)+1), ROWS(A$12:A92))), "")</f>
        <v>Hayden Pegram</v>
      </c>
      <c r="B92" s="18" t="str">
        <f>IF(A92="", "", _xlfn.XLOOKUP(A92, 'Individual Results'!$A$2:$A$412, 'Individual Results'!$C$2:$C$412))</f>
        <v>Pemberton</v>
      </c>
      <c r="C92" s="6">
        <f>IF(A92="", "", _xlfn.XLOOKUP(A92, 'Individual Results'!$A$2:$A$412, 'Individual Results'!$E$2:$E$412))</f>
        <v>12366</v>
      </c>
      <c r="D92" s="23" cm="1">
        <f t="array" ref="D92">IFERROR(
  INDEX(
    'Individual Results'!$A$2:$Q$411,
    MATCH(C92, 'Individual Results'!$E$2:$E$411, 0),
    $J$3
  ),
  ""
)</f>
        <v>24</v>
      </c>
      <c r="E92" s="23" cm="1">
        <f t="array" ref="E92">IFERROR(
  INDEX(
    'Individual Results'!$A$2:$Q$411,
    MATCH(C92, 'Individual Results'!$E$2:$E$411, 0),
    $K$3
  ),
  ""
)</f>
        <v>36</v>
      </c>
      <c r="M92" s="18">
        <f t="shared" ca="1" si="2"/>
        <v>12</v>
      </c>
      <c r="N92" s="18">
        <f t="shared" ca="1" si="3"/>
        <v>51</v>
      </c>
    </row>
    <row r="93" spans="1:14" x14ac:dyDescent="0.4">
      <c r="A93" s="18" t="str" cm="1">
        <f t="array" ref="A93">IFERROR(INDEX('Individual Results'!$A$2:$A$412, SMALL(IF('Individual Results'!$B$2:$B$412=$B$1, ROW('Individual Results'!$A$2:$A$412)-ROW('Individual Results'!$A$2)+1), ROWS(A$12:A93))), "")</f>
        <v>Howard Wang</v>
      </c>
      <c r="B93" s="18" t="str">
        <f>IF(A93="", "", _xlfn.XLOOKUP(A93, 'Individual Results'!$A$2:$A$412, 'Individual Results'!$C$2:$C$412))</f>
        <v>Howe Sound</v>
      </c>
      <c r="C93" s="6">
        <f>IF(A93="", "", _xlfn.XLOOKUP(A93, 'Individual Results'!$A$2:$A$412, 'Individual Results'!$E$2:$E$412))</f>
        <v>12350</v>
      </c>
      <c r="D93" s="23" cm="1">
        <f t="array" ref="D93">IFERROR(
  INDEX(
    'Individual Results'!$A$2:$Q$411,
    MATCH(C93, 'Individual Results'!$E$2:$E$411, 0),
    $J$3
  ),
  ""
)</f>
        <v>71</v>
      </c>
      <c r="E93" s="23" cm="1">
        <f t="array" ref="E93">IFERROR(
  INDEX(
    'Individual Results'!$A$2:$Q$411,
    MATCH(C93, 'Individual Results'!$E$2:$E$411, 0),
    $K$3
  ),
  ""
)</f>
        <v>1</v>
      </c>
      <c r="M93" s="18">
        <f t="shared" ca="1" si="2"/>
        <v>8</v>
      </c>
      <c r="N93" s="18">
        <f t="shared" ca="1" si="3"/>
        <v>65</v>
      </c>
    </row>
    <row r="94" spans="1:14" x14ac:dyDescent="0.4">
      <c r="A94" s="18" t="str" cm="1">
        <f t="array" ref="A94">IFERROR(INDEX('Individual Results'!$A$2:$A$412, SMALL(IF('Individual Results'!$B$2:$B$412=$B$1, ROW('Individual Results'!$A$2:$A$412)-ROW('Individual Results'!$A$2)+1), ROWS(A$12:A94))), "")</f>
        <v>India Becker</v>
      </c>
      <c r="B94" s="18" t="str">
        <f>IF(A94="", "", _xlfn.XLOOKUP(A94, 'Individual Results'!$A$2:$A$412, 'Individual Results'!$C$2:$C$412))</f>
        <v>Pemberton</v>
      </c>
      <c r="C94" s="6">
        <f>IF(A94="", "", _xlfn.XLOOKUP(A94, 'Individual Results'!$A$2:$A$412, 'Individual Results'!$E$2:$E$412))</f>
        <v>12358</v>
      </c>
      <c r="D94" s="23" t="str" cm="1">
        <f t="array" ref="D94">IFERROR(
  INDEX(
    'Individual Results'!$A$2:$Q$411,
    MATCH(C94, 'Individual Results'!$E$2:$E$411, 0),
    $J$3
  ),
  ""
)</f>
        <v>DNS</v>
      </c>
      <c r="E94" s="23" cm="1">
        <f t="array" ref="E94">IFERROR(
  INDEX(
    'Individual Results'!$A$2:$Q$411,
    MATCH(C94, 'Individual Results'!$E$2:$E$411, 0),
    $K$3
  ),
  ""
)</f>
        <v>0</v>
      </c>
      <c r="M94" s="18">
        <f t="shared" ca="1" si="2"/>
        <v>3</v>
      </c>
      <c r="N94" s="18">
        <f t="shared" ca="1" si="3"/>
        <v>90</v>
      </c>
    </row>
    <row r="95" spans="1:14" x14ac:dyDescent="0.4">
      <c r="A95" s="18" t="str" cm="1">
        <f t="array" ref="A95">IFERROR(INDEX('Individual Results'!$A$2:$A$412, SMALL(IF('Individual Results'!$B$2:$B$412=$B$1, ROW('Individual Results'!$A$2:$A$412)-ROW('Individual Results'!$A$2)+1), ROWS(A$12:A95))), "")</f>
        <v>Isaac Derksen</v>
      </c>
      <c r="B95" s="18" t="str">
        <f>IF(A95="", "", _xlfn.XLOOKUP(A95, 'Individual Results'!$A$2:$A$412, 'Individual Results'!$C$2:$C$412))</f>
        <v>St. Georges</v>
      </c>
      <c r="C95" s="6">
        <f>IF(A95="", "", _xlfn.XLOOKUP(A95, 'Individual Results'!$A$2:$A$412, 'Individual Results'!$E$2:$E$412))</f>
        <v>12385</v>
      </c>
      <c r="D95" s="23" t="str" cm="1">
        <f t="array" ref="D95">IFERROR(
  INDEX(
    'Individual Results'!$A$2:$Q$411,
    MATCH(C95, 'Individual Results'!$E$2:$E$411, 0),
    $J$3
  ),
  ""
)</f>
        <v>DNS</v>
      </c>
      <c r="E95" s="23" cm="1">
        <f t="array" ref="E95">IFERROR(
  INDEX(
    'Individual Results'!$A$2:$Q$411,
    MATCH(C95, 'Individual Results'!$E$2:$E$411, 0),
    $K$3
  ),
  ""
)</f>
        <v>0</v>
      </c>
      <c r="M95" s="18">
        <f t="shared" ca="1" si="2"/>
        <v>14</v>
      </c>
      <c r="N95" s="18">
        <f t="shared" ca="1" si="3"/>
        <v>47</v>
      </c>
    </row>
    <row r="96" spans="1:14" x14ac:dyDescent="0.4">
      <c r="A96" s="18" t="str" cm="1">
        <f t="array" ref="A96">IFERROR(INDEX('Individual Results'!$A$2:$A$412, SMALL(IF('Individual Results'!$B$2:$B$412=$B$1, ROW('Individual Results'!$A$2:$A$412)-ROW('Individual Results'!$A$2)+1), ROWS(A$12:A96))), "")</f>
        <v>Jack Hague</v>
      </c>
      <c r="B96" s="18" t="str">
        <f>IF(A96="", "", _xlfn.XLOOKUP(A96, 'Individual Results'!$A$2:$A$412, 'Individual Results'!$C$2:$C$412))</f>
        <v>Whistler</v>
      </c>
      <c r="C96" s="6">
        <f>IF(A96="", "", _xlfn.XLOOKUP(A96, 'Individual Results'!$A$2:$A$412, 'Individual Results'!$E$2:$E$412))</f>
        <v>12005</v>
      </c>
      <c r="D96" s="23" t="str" cm="1">
        <f t="array" ref="D96">IFERROR(
  INDEX(
    'Individual Results'!$A$2:$Q$411,
    MATCH(C96, 'Individual Results'!$E$2:$E$411, 0),
    $J$3
  ),
  ""
)</f>
        <v>DNS</v>
      </c>
      <c r="E96" s="23" cm="1">
        <f t="array" ref="E96">IFERROR(
  INDEX(
    'Individual Results'!$A$2:$Q$411,
    MATCH(C96, 'Individual Results'!$E$2:$E$411, 0),
    $K$3
  ),
  ""
)</f>
        <v>0</v>
      </c>
      <c r="M96" s="18">
        <f t="shared" ca="1" si="2"/>
        <v>10</v>
      </c>
      <c r="N96" s="18">
        <f t="shared" ca="1" si="3"/>
        <v>55</v>
      </c>
    </row>
    <row r="97" spans="1:14" x14ac:dyDescent="0.4">
      <c r="A97" s="18" t="str" cm="1">
        <f t="array" ref="A97">IFERROR(INDEX('Individual Results'!$A$2:$A$412, SMALL(IF('Individual Results'!$B$2:$B$412=$B$1, ROW('Individual Results'!$A$2:$A$412)-ROW('Individual Results'!$A$2)+1), ROWS(A$12:A97))), "")</f>
        <v>Jack Severin</v>
      </c>
      <c r="B97" s="18" t="str">
        <f>IF(A97="", "", _xlfn.XLOOKUP(A97, 'Individual Results'!$A$2:$A$412, 'Individual Results'!$C$2:$C$412))</f>
        <v>Argyle</v>
      </c>
      <c r="C97" s="6">
        <f>IF(A97="", "", _xlfn.XLOOKUP(A97, 'Individual Results'!$A$2:$A$412, 'Individual Results'!$E$2:$E$412))</f>
        <v>12009</v>
      </c>
      <c r="D97" s="23" t="str" cm="1">
        <f t="array" ref="D97">IFERROR(
  INDEX(
    'Individual Results'!$A$2:$Q$411,
    MATCH(C97, 'Individual Results'!$E$2:$E$411, 0),
    $J$3
  ),
  ""
)</f>
        <v>DNS</v>
      </c>
      <c r="E97" s="23" cm="1">
        <f t="array" ref="E97">IFERROR(
  INDEX(
    'Individual Results'!$A$2:$Q$411,
    MATCH(C97, 'Individual Results'!$E$2:$E$411, 0),
    $K$3
  ),
  ""
)</f>
        <v>0</v>
      </c>
      <c r="M97" s="18">
        <f t="shared" ca="1" si="2"/>
        <v>13</v>
      </c>
      <c r="N97" s="18">
        <f t="shared" ca="1" si="3"/>
        <v>49</v>
      </c>
    </row>
    <row r="98" spans="1:14" x14ac:dyDescent="0.4">
      <c r="A98" s="18" t="str" cm="1">
        <f t="array" ref="A98">IFERROR(INDEX('Individual Results'!$A$2:$A$412, SMALL(IF('Individual Results'!$B$2:$B$412=$B$1, ROW('Individual Results'!$A$2:$A$412)-ROW('Individual Results'!$A$2)+1), ROWS(A$12:A98))), "")</f>
        <v>Jacob Adams</v>
      </c>
      <c r="B98" s="18" t="str">
        <f>IF(A98="", "", _xlfn.XLOOKUP(A98, 'Individual Results'!$A$2:$A$412, 'Individual Results'!$C$2:$C$412))</f>
        <v>GW Graham</v>
      </c>
      <c r="C98" s="6">
        <f>IF(A98="", "", _xlfn.XLOOKUP(A98, 'Individual Results'!$A$2:$A$412, 'Individual Results'!$E$2:$E$412))</f>
        <v>12328</v>
      </c>
      <c r="D98" s="23" t="str" cm="1">
        <f t="array" ref="D98">IFERROR(
  INDEX(
    'Individual Results'!$A$2:$Q$411,
    MATCH(C98, 'Individual Results'!$E$2:$E$411, 0),
    $J$3
  ),
  ""
)</f>
        <v>DNS</v>
      </c>
      <c r="E98" s="23" cm="1">
        <f t="array" ref="E98">IFERROR(
  INDEX(
    'Individual Results'!$A$2:$Q$411,
    MATCH(C98, 'Individual Results'!$E$2:$E$411, 0),
    $K$3
  ),
  ""
)</f>
        <v>0</v>
      </c>
      <c r="M98" s="18" t="str">
        <f t="shared" ca="1" si="2"/>
        <v>DNS</v>
      </c>
      <c r="N98" s="18">
        <f t="shared" ca="1" si="3"/>
        <v>0</v>
      </c>
    </row>
    <row r="99" spans="1:14" x14ac:dyDescent="0.4">
      <c r="A99" s="18" t="str" cm="1">
        <f t="array" ref="A99">IFERROR(INDEX('Individual Results'!$A$2:$A$412, SMALL(IF('Individual Results'!$B$2:$B$412=$B$1, ROW('Individual Results'!$A$2:$A$412)-ROW('Individual Results'!$A$2)+1), ROWS(A$12:A99))), "")</f>
        <v>Jacob Robichaud</v>
      </c>
      <c r="B99" s="18" t="str">
        <f>IF(A99="", "", _xlfn.XLOOKUP(A99, 'Individual Results'!$A$2:$A$412, 'Individual Results'!$C$2:$C$412))</f>
        <v>Pemberton</v>
      </c>
      <c r="C99" s="6">
        <f>IF(A99="", "", _xlfn.XLOOKUP(A99, 'Individual Results'!$A$2:$A$412, 'Individual Results'!$E$2:$E$412))</f>
        <v>12367</v>
      </c>
      <c r="D99" s="23" t="str" cm="1">
        <f t="array" ref="D99">IFERROR(
  INDEX(
    'Individual Results'!$A$2:$Q$411,
    MATCH(C99, 'Individual Results'!$E$2:$E$411, 0),
    $J$3
  ),
  ""
)</f>
        <v>DNS</v>
      </c>
      <c r="E99" s="23" cm="1">
        <f t="array" ref="E99">IFERROR(
  INDEX(
    'Individual Results'!$A$2:$Q$411,
    MATCH(C99, 'Individual Results'!$E$2:$E$411, 0),
    $K$3
  ),
  ""
)</f>
        <v>0</v>
      </c>
      <c r="M99" s="18" t="str">
        <f t="shared" ca="1" si="2"/>
        <v>DNS</v>
      </c>
      <c r="N99" s="18">
        <f t="shared" ca="1" si="3"/>
        <v>0</v>
      </c>
    </row>
    <row r="100" spans="1:14" x14ac:dyDescent="0.4">
      <c r="A100" s="18" t="str" cm="1">
        <f t="array" ref="A100">IFERROR(INDEX('Individual Results'!$A$2:$A$412, SMALL(IF('Individual Results'!$B$2:$B$412=$B$1, ROW('Individual Results'!$A$2:$A$412)-ROW('Individual Results'!$A$2)+1), ROWS(A$12:A100))), "")</f>
        <v>Joaquim Di Segni</v>
      </c>
      <c r="B100" s="18" t="str">
        <f>IF(A100="", "", _xlfn.XLOOKUP(A100, 'Individual Results'!$A$2:$A$412, 'Individual Results'!$C$2:$C$412))</f>
        <v>Coast Mtn</v>
      </c>
      <c r="C100" s="6">
        <f>IF(A100="", "", _xlfn.XLOOKUP(A100, 'Individual Results'!$A$2:$A$412, 'Individual Results'!$E$2:$E$412))</f>
        <v>12323</v>
      </c>
      <c r="D100" s="23" cm="1">
        <f t="array" ref="D100">IFERROR(
  INDEX(
    'Individual Results'!$A$2:$Q$411,
    MATCH(C100, 'Individual Results'!$E$2:$E$411, 0),
    $J$3
  ),
  ""
)</f>
        <v>62</v>
      </c>
      <c r="E100" s="23" cm="1">
        <f t="array" ref="E100">IFERROR(
  INDEX(
    'Individual Results'!$A$2:$Q$411,
    MATCH(C100, 'Individual Results'!$E$2:$E$411, 0),
    $K$3
  ),
  ""
)</f>
        <v>1</v>
      </c>
      <c r="M100" s="18" t="str">
        <f t="shared" ca="1" si="2"/>
        <v>DNS</v>
      </c>
      <c r="N100" s="18">
        <f t="shared" ca="1" si="3"/>
        <v>0</v>
      </c>
    </row>
    <row r="101" spans="1:14" x14ac:dyDescent="0.4">
      <c r="A101" s="18" t="str" cm="1">
        <f t="array" ref="A101">IFERROR(INDEX('Individual Results'!$A$2:$A$412, SMALL(IF('Individual Results'!$B$2:$B$412=$B$1, ROW('Individual Results'!$A$2:$A$412)-ROW('Individual Results'!$A$2)+1), ROWS(A$12:A101))), "")</f>
        <v>John Satchell</v>
      </c>
      <c r="B101" s="18" t="str">
        <f>IF(A101="", "", _xlfn.XLOOKUP(A101, 'Individual Results'!$A$2:$A$412, 'Individual Results'!$C$2:$C$412))</f>
        <v>Carson</v>
      </c>
      <c r="C101" s="6">
        <f>IF(A101="", "", _xlfn.XLOOKUP(A101, 'Individual Results'!$A$2:$A$412, 'Individual Results'!$E$2:$E$412))</f>
        <v>12315</v>
      </c>
      <c r="D101" s="23" t="str" cm="1">
        <f t="array" ref="D101">IFERROR(
  INDEX(
    'Individual Results'!$A$2:$Q$411,
    MATCH(C101, 'Individual Results'!$E$2:$E$411, 0),
    $J$3
  ),
  ""
)</f>
        <v>DNS</v>
      </c>
      <c r="E101" s="23" cm="1">
        <f t="array" ref="E101">IFERROR(
  INDEX(
    'Individual Results'!$A$2:$Q$411,
    MATCH(C101, 'Individual Results'!$E$2:$E$411, 0),
    $K$3
  ),
  ""
)</f>
        <v>0</v>
      </c>
      <c r="M101" s="18">
        <f t="shared" ca="1" si="2"/>
        <v>5</v>
      </c>
      <c r="N101" s="18">
        <f t="shared" ca="1" si="3"/>
        <v>80</v>
      </c>
    </row>
    <row r="102" spans="1:14" x14ac:dyDescent="0.4">
      <c r="A102" s="18" t="str" cm="1">
        <f t="array" ref="A102">IFERROR(INDEX('Individual Results'!$A$2:$A$412, SMALL(IF('Individual Results'!$B$2:$B$412=$B$1, ROW('Individual Results'!$A$2:$A$412)-ROW('Individual Results'!$A$2)+1), ROWS(A$12:A102))), "")</f>
        <v>Johnny Barton</v>
      </c>
      <c r="B102" s="18" t="str">
        <f>IF(A102="", "", _xlfn.XLOOKUP(A102, 'Individual Results'!$A$2:$A$412, 'Individual Results'!$C$2:$C$412))</f>
        <v>Sutherland</v>
      </c>
      <c r="C102" s="6">
        <f>IF(A102="", "", _xlfn.XLOOKUP(A102, 'Individual Results'!$A$2:$A$412, 'Individual Results'!$E$2:$E$412))</f>
        <v>12392</v>
      </c>
      <c r="D102" s="23" cm="1">
        <f t="array" ref="D102">IFERROR(
  INDEX(
    'Individual Results'!$A$2:$Q$411,
    MATCH(C102, 'Individual Results'!$E$2:$E$411, 0),
    $J$3
  ),
  ""
)</f>
        <v>45</v>
      </c>
      <c r="E102" s="23" cm="1">
        <f t="array" ref="E102">IFERROR(
  INDEX(
    'Individual Results'!$A$2:$Q$411,
    MATCH(C102, 'Individual Results'!$E$2:$E$411, 0),
    $K$3
  ),
  ""
)</f>
        <v>15</v>
      </c>
      <c r="M102" s="18">
        <f t="shared" ca="1" si="2"/>
        <v>9</v>
      </c>
      <c r="N102" s="18">
        <f t="shared" ca="1" si="3"/>
        <v>60</v>
      </c>
    </row>
    <row r="103" spans="1:14" x14ac:dyDescent="0.4">
      <c r="A103" s="18" t="str" cm="1">
        <f t="array" ref="A103">IFERROR(INDEX('Individual Results'!$A$2:$A$412, SMALL(IF('Individual Results'!$B$2:$B$412=$B$1, ROW('Individual Results'!$A$2:$A$412)-ROW('Individual Results'!$A$2)+1), ROWS(A$12:A103))), "")</f>
        <v>Jona Marquardt</v>
      </c>
      <c r="B103" s="18" t="str">
        <f>IF(A103="", "", _xlfn.XLOOKUP(A103, 'Individual Results'!$A$2:$A$412, 'Individual Results'!$C$2:$C$412))</f>
        <v>Howe Sound</v>
      </c>
      <c r="C103" s="6">
        <f>IF(A103="", "", _xlfn.XLOOKUP(A103, 'Individual Results'!$A$2:$A$412, 'Individual Results'!$E$2:$E$412))</f>
        <v>12343</v>
      </c>
      <c r="D103" s="23" cm="1">
        <f t="array" ref="D103">IFERROR(
  INDEX(
    'Individual Results'!$A$2:$Q$411,
    MATCH(C103, 'Individual Results'!$E$2:$E$411, 0),
    $J$3
  ),
  ""
)</f>
        <v>15</v>
      </c>
      <c r="E103" s="23" cm="1">
        <f t="array" ref="E103">IFERROR(
  INDEX(
    'Individual Results'!$A$2:$Q$411,
    MATCH(C103, 'Individual Results'!$E$2:$E$411, 0),
    $K$3
  ),
  ""
)</f>
        <v>45</v>
      </c>
      <c r="M103" s="18">
        <f t="shared" ca="1" si="2"/>
        <v>36</v>
      </c>
      <c r="N103" s="18">
        <f t="shared" ca="1" si="3"/>
        <v>24</v>
      </c>
    </row>
    <row r="104" spans="1:14" x14ac:dyDescent="0.4">
      <c r="A104" s="18" t="str" cm="1">
        <f t="array" ref="A104">IFERROR(INDEX('Individual Results'!$A$2:$A$412, SMALL(IF('Individual Results'!$B$2:$B$412=$B$1, ROW('Individual Results'!$A$2:$A$412)-ROW('Individual Results'!$A$2)+1), ROWS(A$12:A104))), "")</f>
        <v>Jovan Ferdinands</v>
      </c>
      <c r="B104" s="18" t="str">
        <f>IF(A104="", "", _xlfn.XLOOKUP(A104, 'Individual Results'!$A$2:$A$412, 'Individual Results'!$C$2:$C$412))</f>
        <v>Whistler</v>
      </c>
      <c r="C104" s="6">
        <f>IF(A104="", "", _xlfn.XLOOKUP(A104, 'Individual Results'!$A$2:$A$412, 'Individual Results'!$E$2:$E$412))</f>
        <v>12001</v>
      </c>
      <c r="D104" s="23" t="str" cm="1">
        <f t="array" ref="D104">IFERROR(
  INDEX(
    'Individual Results'!$A$2:$Q$411,
    MATCH(C104, 'Individual Results'!$E$2:$E$411, 0),
    $J$3
  ),
  ""
)</f>
        <v>DNS</v>
      </c>
      <c r="E104" s="23" cm="1">
        <f t="array" ref="E104">IFERROR(
  INDEX(
    'Individual Results'!$A$2:$Q$411,
    MATCH(C104, 'Individual Results'!$E$2:$E$411, 0),
    $K$3
  ),
  ""
)</f>
        <v>0</v>
      </c>
      <c r="M104" s="18" t="str">
        <f t="shared" ca="1" si="2"/>
        <v>DNS</v>
      </c>
      <c r="N104" s="18">
        <f t="shared" ca="1" si="3"/>
        <v>0</v>
      </c>
    </row>
    <row r="105" spans="1:14" x14ac:dyDescent="0.4">
      <c r="A105" s="18" t="str" cm="1">
        <f t="array" ref="A105">IFERROR(INDEX('Individual Results'!$A$2:$A$412, SMALL(IF('Individual Results'!$B$2:$B$412=$B$1, ROW('Individual Results'!$A$2:$A$412)-ROW('Individual Results'!$A$2)+1), ROWS(A$12:A105))), "")</f>
        <v>Kai Bienias-Sjoblom</v>
      </c>
      <c r="B105" s="18" t="str">
        <f>IF(A105="", "", _xlfn.XLOOKUP(A105, 'Individual Results'!$A$2:$A$412, 'Individual Results'!$C$2:$C$412))</f>
        <v>Brockton</v>
      </c>
      <c r="C105" s="6">
        <f>IF(A105="", "", _xlfn.XLOOKUP(A105, 'Individual Results'!$A$2:$A$412, 'Individual Results'!$E$2:$E$412))</f>
        <v>12287</v>
      </c>
      <c r="D105" s="23" t="str" cm="1">
        <f t="array" ref="D105">IFERROR(
  INDEX(
    'Individual Results'!$A$2:$Q$411,
    MATCH(C105, 'Individual Results'!$E$2:$E$411, 0),
    $J$3
  ),
  ""
)</f>
        <v>DNS</v>
      </c>
      <c r="E105" s="23" cm="1">
        <f t="array" ref="E105">IFERROR(
  INDEX(
    'Individual Results'!$A$2:$Q$411,
    MATCH(C105, 'Individual Results'!$E$2:$E$411, 0),
    $K$3
  ),
  ""
)</f>
        <v>0</v>
      </c>
      <c r="M105" s="18">
        <f t="shared" ca="1" si="2"/>
        <v>4</v>
      </c>
      <c r="N105" s="18">
        <f t="shared" ca="1" si="3"/>
        <v>85</v>
      </c>
    </row>
    <row r="106" spans="1:14" x14ac:dyDescent="0.4">
      <c r="A106" s="18" t="str" cm="1">
        <f t="array" ref="A106">IFERROR(INDEX('Individual Results'!$A$2:$A$412, SMALL(IF('Individual Results'!$B$2:$B$412=$B$1, ROW('Individual Results'!$A$2:$A$412)-ROW('Individual Results'!$A$2)+1), ROWS(A$12:A106))), "")</f>
        <v>Kai Klimek</v>
      </c>
      <c r="B106" s="18" t="str">
        <f>IF(A106="", "", _xlfn.XLOOKUP(A106, 'Individual Results'!$A$2:$A$412, 'Individual Results'!$C$2:$C$412))</f>
        <v>Mulgrave</v>
      </c>
      <c r="C106" s="6">
        <f>IF(A106="", "", _xlfn.XLOOKUP(A106, 'Individual Results'!$A$2:$A$412, 'Individual Results'!$E$2:$E$412))</f>
        <v>12356</v>
      </c>
      <c r="D106" s="23" t="str" cm="1">
        <f t="array" ref="D106">IFERROR(
  INDEX(
    'Individual Results'!$A$2:$Q$411,
    MATCH(C106, 'Individual Results'!$E$2:$E$411, 0),
    $J$3
  ),
  ""
)</f>
        <v>DNS</v>
      </c>
      <c r="E106" s="23" cm="1">
        <f t="array" ref="E106">IFERROR(
  INDEX(
    'Individual Results'!$A$2:$Q$411,
    MATCH(C106, 'Individual Results'!$E$2:$E$411, 0),
    $K$3
  ),
  ""
)</f>
        <v>0</v>
      </c>
      <c r="M106" s="18">
        <f t="shared" ca="1" si="2"/>
        <v>8</v>
      </c>
      <c r="N106" s="18">
        <f t="shared" ca="1" si="3"/>
        <v>65</v>
      </c>
    </row>
    <row r="107" spans="1:14" x14ac:dyDescent="0.4">
      <c r="A107" s="18" t="str" cm="1">
        <f t="array" ref="A107">IFERROR(INDEX('Individual Results'!$A$2:$A$412, SMALL(IF('Individual Results'!$B$2:$B$412=$B$1, ROW('Individual Results'!$A$2:$A$412)-ROW('Individual Results'!$A$2)+1), ROWS(A$12:A107))), "")</f>
        <v>Kai McLeod</v>
      </c>
      <c r="B107" s="18" t="str">
        <f>IF(A107="", "", _xlfn.XLOOKUP(A107, 'Individual Results'!$A$2:$A$412, 'Individual Results'!$C$2:$C$412))</f>
        <v>Sutherland</v>
      </c>
      <c r="C107" s="6">
        <f>IF(A107="", "", _xlfn.XLOOKUP(A107, 'Individual Results'!$A$2:$A$412, 'Individual Results'!$E$2:$E$412))</f>
        <v>12390</v>
      </c>
      <c r="D107" s="23" cm="1">
        <f t="array" ref="D107">IFERROR(
  INDEX(
    'Individual Results'!$A$2:$Q$411,
    MATCH(C107, 'Individual Results'!$E$2:$E$411, 0),
    $J$3
  ),
  ""
)</f>
        <v>50</v>
      </c>
      <c r="E107" s="23" cm="1">
        <f t="array" ref="E107">IFERROR(
  INDEX(
    'Individual Results'!$A$2:$Q$411,
    MATCH(C107, 'Individual Results'!$E$2:$E$411, 0),
    $K$3
  ),
  ""
)</f>
        <v>10</v>
      </c>
      <c r="M107" s="18">
        <f t="shared" ca="1" si="2"/>
        <v>6</v>
      </c>
      <c r="N107" s="18">
        <f t="shared" ca="1" si="3"/>
        <v>75</v>
      </c>
    </row>
    <row r="108" spans="1:14" x14ac:dyDescent="0.4">
      <c r="A108" s="18" t="str" cm="1">
        <f t="array" ref="A108">IFERROR(INDEX('Individual Results'!$A$2:$A$412, SMALL(IF('Individual Results'!$B$2:$B$412=$B$1, ROW('Individual Results'!$A$2:$A$412)-ROW('Individual Results'!$A$2)+1), ROWS(A$12:A108))), "")</f>
        <v>Keyaan Burgener</v>
      </c>
      <c r="B108" s="18" t="str">
        <f>IF(A108="", "", _xlfn.XLOOKUP(A108, 'Individual Results'!$A$2:$A$412, 'Individual Results'!$C$2:$C$412))</f>
        <v>Mulgrave</v>
      </c>
      <c r="C108" s="6">
        <f>IF(A108="", "", _xlfn.XLOOKUP(A108, 'Individual Results'!$A$2:$A$412, 'Individual Results'!$E$2:$E$412))</f>
        <v>12355</v>
      </c>
      <c r="D108" s="23" t="str" cm="1">
        <f t="array" ref="D108">IFERROR(
  INDEX(
    'Individual Results'!$A$2:$Q$411,
    MATCH(C108, 'Individual Results'!$E$2:$E$411, 0),
    $J$3
  ),
  ""
)</f>
        <v>DNS</v>
      </c>
      <c r="E108" s="23" cm="1">
        <f t="array" ref="E108">IFERROR(
  INDEX(
    'Individual Results'!$A$2:$Q$411,
    MATCH(C108, 'Individual Results'!$E$2:$E$411, 0),
    $K$3
  ),
  ""
)</f>
        <v>0</v>
      </c>
      <c r="M108" s="18" t="str">
        <f t="shared" ca="1" si="2"/>
        <v>DNS</v>
      </c>
      <c r="N108" s="18">
        <f t="shared" ca="1" si="3"/>
        <v>0</v>
      </c>
    </row>
    <row r="109" spans="1:14" x14ac:dyDescent="0.4">
      <c r="A109" s="18" t="str" cm="1">
        <f t="array" ref="A109">IFERROR(INDEX('Individual Results'!$A$2:$A$412, SMALL(IF('Individual Results'!$B$2:$B$412=$B$1, ROW('Individual Results'!$A$2:$A$412)-ROW('Individual Results'!$A$2)+1), ROWS(A$12:A109))), "")</f>
        <v xml:space="preserve">Leif Montgomery </v>
      </c>
      <c r="B109" s="18" t="str">
        <f>IF(A109="", "", _xlfn.XLOOKUP(A109, 'Individual Results'!$A$2:$A$412, 'Individual Results'!$C$2:$C$412))</f>
        <v>Argyle</v>
      </c>
      <c r="C109" s="6">
        <f>IF(A109="", "", _xlfn.XLOOKUP(A109, 'Individual Results'!$A$2:$A$412, 'Individual Results'!$E$2:$E$412))</f>
        <v>12266</v>
      </c>
      <c r="D109" s="23" cm="1">
        <f t="array" ref="D109">IFERROR(
  INDEX(
    'Individual Results'!$A$2:$Q$411,
    MATCH(C109, 'Individual Results'!$E$2:$E$411, 0),
    $J$3
  ),
  ""
)</f>
        <v>79</v>
      </c>
      <c r="E109" s="23" cm="1">
        <f t="array" ref="E109">IFERROR(
  INDEX(
    'Individual Results'!$A$2:$Q$411,
    MATCH(C109, 'Individual Results'!$E$2:$E$411, 0),
    $K$3
  ),
  ""
)</f>
        <v>1</v>
      </c>
      <c r="M109" s="18" t="str">
        <f t="shared" ca="1" si="2"/>
        <v>DNF</v>
      </c>
      <c r="N109" s="18">
        <f t="shared" ca="1" si="3"/>
        <v>1</v>
      </c>
    </row>
    <row r="110" spans="1:14" x14ac:dyDescent="0.4">
      <c r="A110" s="18" t="str" cm="1">
        <f t="array" ref="A110">IFERROR(INDEX('Individual Results'!$A$2:$A$412, SMALL(IF('Individual Results'!$B$2:$B$412=$B$1, ROW('Individual Results'!$A$2:$A$412)-ROW('Individual Results'!$A$2)+1), ROWS(A$12:A110))), "")</f>
        <v>Liam Wildman</v>
      </c>
      <c r="B110" s="18" t="str">
        <f>IF(A110="", "", _xlfn.XLOOKUP(A110, 'Individual Results'!$A$2:$A$412, 'Individual Results'!$C$2:$C$412))</f>
        <v>Argyle</v>
      </c>
      <c r="C110" s="6">
        <f>IF(A110="", "", _xlfn.XLOOKUP(A110, 'Individual Results'!$A$2:$A$412, 'Individual Results'!$E$2:$E$412))</f>
        <v>12011</v>
      </c>
      <c r="D110" s="23" cm="1">
        <f t="array" ref="D110">IFERROR(
  INDEX(
    'Individual Results'!$A$2:$Q$411,
    MATCH(C110, 'Individual Results'!$E$2:$E$411, 0),
    $J$3
  ),
  ""
)</f>
        <v>59</v>
      </c>
      <c r="E110" s="23" cm="1">
        <f t="array" ref="E110">IFERROR(
  INDEX(
    'Individual Results'!$A$2:$Q$411,
    MATCH(C110, 'Individual Results'!$E$2:$E$411, 0),
    $K$3
  ),
  ""
)</f>
        <v>1</v>
      </c>
      <c r="M110" s="18">
        <f t="shared" ca="1" si="2"/>
        <v>3</v>
      </c>
      <c r="N110" s="18">
        <f t="shared" ca="1" si="3"/>
        <v>90</v>
      </c>
    </row>
    <row r="111" spans="1:14" x14ac:dyDescent="0.4">
      <c r="A111" s="18" t="str" cm="1">
        <f t="array" ref="A111">IFERROR(INDEX('Individual Results'!$A$2:$A$412, SMALL(IF('Individual Results'!$B$2:$B$412=$B$1, ROW('Individual Results'!$A$2:$A$412)-ROW('Individual Results'!$A$2)+1), ROWS(A$12:A111))), "")</f>
        <v>Logan Tonini</v>
      </c>
      <c r="B111" s="18" t="str">
        <f>IF(A111="", "", _xlfn.XLOOKUP(A111, 'Individual Results'!$A$2:$A$412, 'Individual Results'!$C$2:$C$412))</f>
        <v>Sutherland</v>
      </c>
      <c r="C111" s="6">
        <f>IF(A111="", "", _xlfn.XLOOKUP(A111, 'Individual Results'!$A$2:$A$412, 'Individual Results'!$E$2:$E$412))</f>
        <v>12397</v>
      </c>
      <c r="D111" s="23" t="str" cm="1">
        <f t="array" ref="D111">IFERROR(
  INDEX(
    'Individual Results'!$A$2:$Q$411,
    MATCH(C111, 'Individual Results'!$E$2:$E$411, 0),
    $J$3
  ),
  ""
)</f>
        <v>DNS</v>
      </c>
      <c r="E111" s="23" cm="1">
        <f t="array" ref="E111">IFERROR(
  INDEX(
    'Individual Results'!$A$2:$Q$411,
    MATCH(C111, 'Individual Results'!$E$2:$E$411, 0),
    $K$3
  ),
  ""
)</f>
        <v>0</v>
      </c>
      <c r="M111" s="18">
        <f t="shared" ca="1" si="2"/>
        <v>17</v>
      </c>
      <c r="N111" s="18">
        <f t="shared" ca="1" si="3"/>
        <v>43</v>
      </c>
    </row>
    <row r="112" spans="1:14" x14ac:dyDescent="0.4">
      <c r="A112" s="18" t="str" cm="1">
        <f t="array" ref="A112">IFERROR(INDEX('Individual Results'!$A$2:$A$412, SMALL(IF('Individual Results'!$B$2:$B$412=$B$1, ROW('Individual Results'!$A$2:$A$412)-ROW('Individual Results'!$A$2)+1), ROWS(A$12:A112))), "")</f>
        <v>Luke Mackie</v>
      </c>
      <c r="B112" s="18" t="str">
        <f>IF(A112="", "", _xlfn.XLOOKUP(A112, 'Individual Results'!$A$2:$A$412, 'Individual Results'!$C$2:$C$412))</f>
        <v>Carson</v>
      </c>
      <c r="C112" s="6">
        <f>IF(A112="", "", _xlfn.XLOOKUP(A112, 'Individual Results'!$A$2:$A$412, 'Individual Results'!$E$2:$E$412))</f>
        <v>12317</v>
      </c>
      <c r="D112" s="23" t="str" cm="1">
        <f t="array" ref="D112">IFERROR(
  INDEX(
    'Individual Results'!$A$2:$Q$411,
    MATCH(C112, 'Individual Results'!$E$2:$E$411, 0),
    $J$3
  ),
  ""
)</f>
        <v>DNS</v>
      </c>
      <c r="E112" s="23" cm="1">
        <f t="array" ref="E112">IFERROR(
  INDEX(
    'Individual Results'!$A$2:$Q$411,
    MATCH(C112, 'Individual Results'!$E$2:$E$411, 0),
    $K$3
  ),
  ""
)</f>
        <v>0</v>
      </c>
      <c r="M112" s="18">
        <f t="shared" ca="1" si="2"/>
        <v>13</v>
      </c>
      <c r="N112" s="18">
        <f t="shared" ca="1" si="3"/>
        <v>49</v>
      </c>
    </row>
    <row r="113" spans="1:14" x14ac:dyDescent="0.4">
      <c r="A113" s="18" t="str" cm="1">
        <f t="array" ref="A113">IFERROR(INDEX('Individual Results'!$A$2:$A$412, SMALL(IF('Individual Results'!$B$2:$B$412=$B$1, ROW('Individual Results'!$A$2:$A$412)-ROW('Individual Results'!$A$2)+1), ROWS(A$12:A113))), "")</f>
        <v>Martin Rychtarik</v>
      </c>
      <c r="B113" s="18" t="str">
        <f>IF(A113="", "", _xlfn.XLOOKUP(A113, 'Individual Results'!$A$2:$A$412, 'Individual Results'!$C$2:$C$412))</f>
        <v>Howe Sound</v>
      </c>
      <c r="C113" s="6">
        <f>IF(A113="", "", _xlfn.XLOOKUP(A113, 'Individual Results'!$A$2:$A$412, 'Individual Results'!$E$2:$E$412))</f>
        <v>12346</v>
      </c>
      <c r="D113" s="23" cm="1">
        <f t="array" ref="D113">IFERROR(
  INDEX(
    'Individual Results'!$A$2:$Q$411,
    MATCH(C113, 'Individual Results'!$E$2:$E$411, 0),
    $J$3
  ),
  ""
)</f>
        <v>41</v>
      </c>
      <c r="E113" s="23" cm="1">
        <f t="array" ref="E113">IFERROR(
  INDEX(
    'Individual Results'!$A$2:$Q$411,
    MATCH(C113, 'Individual Results'!$E$2:$E$411, 0),
    $K$3
  ),
  ""
)</f>
        <v>19</v>
      </c>
      <c r="M113" s="18">
        <f t="shared" ca="1" si="2"/>
        <v>35</v>
      </c>
      <c r="N113" s="18">
        <f t="shared" ca="1" si="3"/>
        <v>25</v>
      </c>
    </row>
    <row r="114" spans="1:14" x14ac:dyDescent="0.4">
      <c r="A114" s="18" t="str" cm="1">
        <f t="array" ref="A114">IFERROR(INDEX('Individual Results'!$A$2:$A$412, SMALL(IF('Individual Results'!$B$2:$B$412=$B$1, ROW('Individual Results'!$A$2:$A$412)-ROW('Individual Results'!$A$2)+1), ROWS(A$12:A114))), "")</f>
        <v>Mason Cruikshanks</v>
      </c>
      <c r="B114" s="18" t="str">
        <f>IF(A114="", "", _xlfn.XLOOKUP(A114, 'Individual Results'!$A$2:$A$412, 'Individual Results'!$C$2:$C$412))</f>
        <v>Howe Sound</v>
      </c>
      <c r="C114" s="6">
        <f>IF(A114="", "", _xlfn.XLOOKUP(A114, 'Individual Results'!$A$2:$A$412, 'Individual Results'!$E$2:$E$412))</f>
        <v>12335</v>
      </c>
      <c r="D114" s="23" cm="1">
        <f t="array" ref="D114">IFERROR(
  INDEX(
    'Individual Results'!$A$2:$Q$411,
    MATCH(C114, 'Individual Results'!$E$2:$E$411, 0),
    $J$3
  ),
  ""
)</f>
        <v>29</v>
      </c>
      <c r="E114" s="23" cm="1">
        <f t="array" ref="E114">IFERROR(
  INDEX(
    'Individual Results'!$A$2:$Q$411,
    MATCH(C114, 'Individual Results'!$E$2:$E$411, 0),
    $K$3
  ),
  ""
)</f>
        <v>31</v>
      </c>
      <c r="M114" s="18">
        <f t="shared" ca="1" si="2"/>
        <v>18</v>
      </c>
      <c r="N114" s="18">
        <f t="shared" ca="1" si="3"/>
        <v>42</v>
      </c>
    </row>
    <row r="115" spans="1:14" x14ac:dyDescent="0.4">
      <c r="A115" s="18" t="str" cm="1">
        <f t="array" ref="A115">IFERROR(INDEX('Individual Results'!$A$2:$A$412, SMALL(IF('Individual Results'!$B$2:$B$412=$B$1, ROW('Individual Results'!$A$2:$A$412)-ROW('Individual Results'!$A$2)+1), ROWS(A$12:A115))), "")</f>
        <v>Noah Skulbru</v>
      </c>
      <c r="B115" s="18" t="str">
        <f>IF(A115="", "", _xlfn.XLOOKUP(A115, 'Individual Results'!$A$2:$A$412, 'Individual Results'!$C$2:$C$412))</f>
        <v>Argyle</v>
      </c>
      <c r="C115" s="6">
        <f>IF(A115="", "", _xlfn.XLOOKUP(A115, 'Individual Results'!$A$2:$A$412, 'Individual Results'!$E$2:$E$412))</f>
        <v>12280</v>
      </c>
      <c r="D115" s="23" t="str" cm="1">
        <f t="array" ref="D115">IFERROR(
  INDEX(
    'Individual Results'!$A$2:$Q$411,
    MATCH(C115, 'Individual Results'!$E$2:$E$411, 0),
    $J$3
  ),
  ""
)</f>
        <v>DNS</v>
      </c>
      <c r="E115" s="23" cm="1">
        <f t="array" ref="E115">IFERROR(
  INDEX(
    'Individual Results'!$A$2:$Q$411,
    MATCH(C115, 'Individual Results'!$E$2:$E$411, 0),
    $K$3
  ),
  ""
)</f>
        <v>0</v>
      </c>
      <c r="M115" s="18">
        <f t="shared" ca="1" si="2"/>
        <v>21</v>
      </c>
      <c r="N115" s="18">
        <f t="shared" ca="1" si="3"/>
        <v>39</v>
      </c>
    </row>
    <row r="116" spans="1:14" x14ac:dyDescent="0.4">
      <c r="A116" s="18" t="str" cm="1">
        <f t="array" ref="A116">IFERROR(INDEX('Individual Results'!$A$2:$A$412, SMALL(IF('Individual Results'!$B$2:$B$412=$B$1, ROW('Individual Results'!$A$2:$A$412)-ROW('Individual Results'!$A$2)+1), ROWS(A$12:A116))), "")</f>
        <v>Noah Stehn</v>
      </c>
      <c r="B116" s="18" t="str">
        <f>IF(A116="", "", _xlfn.XLOOKUP(A116, 'Individual Results'!$A$2:$A$412, 'Individual Results'!$C$2:$C$412))</f>
        <v>Howe Sound</v>
      </c>
      <c r="C116" s="6">
        <f>IF(A116="", "", _xlfn.XLOOKUP(A116, 'Individual Results'!$A$2:$A$412, 'Individual Results'!$E$2:$E$412))</f>
        <v>12347</v>
      </c>
      <c r="D116" s="23" cm="1">
        <f t="array" ref="D116">IFERROR(
  INDEX(
    'Individual Results'!$A$2:$Q$411,
    MATCH(C116, 'Individual Results'!$E$2:$E$411, 0),
    $J$3
  ),
  ""
)</f>
        <v>39</v>
      </c>
      <c r="E116" s="23" cm="1">
        <f t="array" ref="E116">IFERROR(
  INDEX(
    'Individual Results'!$A$2:$Q$411,
    MATCH(C116, 'Individual Results'!$E$2:$E$411, 0),
    $K$3
  ),
  ""
)</f>
        <v>21</v>
      </c>
      <c r="M116" s="18">
        <f t="shared" ca="1" si="2"/>
        <v>7</v>
      </c>
      <c r="N116" s="18">
        <f t="shared" ca="1" si="3"/>
        <v>70</v>
      </c>
    </row>
    <row r="117" spans="1:14" x14ac:dyDescent="0.4">
      <c r="A117" s="18" t="str" cm="1">
        <f t="array" ref="A117">IFERROR(INDEX('Individual Results'!$A$2:$A$412, SMALL(IF('Individual Results'!$B$2:$B$412=$B$1, ROW('Individual Results'!$A$2:$A$412)-ROW('Individual Results'!$A$2)+1), ROWS(A$12:A117))), "")</f>
        <v>Prince Wang</v>
      </c>
      <c r="B117" s="18" t="str">
        <f>IF(A117="", "", _xlfn.XLOOKUP(A117, 'Individual Results'!$A$2:$A$412, 'Individual Results'!$C$2:$C$412))</f>
        <v>Mulgrave</v>
      </c>
      <c r="C117" s="6">
        <f>IF(A117="", "", _xlfn.XLOOKUP(A117, 'Individual Results'!$A$2:$A$412, 'Individual Results'!$E$2:$E$412))</f>
        <v>12353</v>
      </c>
      <c r="D117" s="23" cm="1">
        <f t="array" ref="D117">IFERROR(
  INDEX(
    'Individual Results'!$A$2:$Q$411,
    MATCH(C117, 'Individual Results'!$E$2:$E$411, 0),
    $J$3
  ),
  ""
)</f>
        <v>80</v>
      </c>
      <c r="E117" s="23" cm="1">
        <f t="array" ref="E117">IFERROR(
  INDEX(
    'Individual Results'!$A$2:$Q$411,
    MATCH(C117, 'Individual Results'!$E$2:$E$411, 0),
    $K$3
  ),
  ""
)</f>
        <v>1</v>
      </c>
      <c r="M117" s="18" t="str">
        <f t="shared" ca="1" si="2"/>
        <v>DNS</v>
      </c>
      <c r="N117" s="18">
        <f t="shared" ca="1" si="3"/>
        <v>0</v>
      </c>
    </row>
    <row r="118" spans="1:14" x14ac:dyDescent="0.4">
      <c r="A118" s="18" t="str" cm="1">
        <f t="array" ref="A118">IFERROR(INDEX('Individual Results'!$A$2:$A$412, SMALL(IF('Individual Results'!$B$2:$B$412=$B$1, ROW('Individual Results'!$A$2:$A$412)-ROW('Individual Results'!$A$2)+1), ROWS(A$12:A118))), "")</f>
        <v>Pungcheol Kwon</v>
      </c>
      <c r="B118" s="18" t="str">
        <f>IF(A118="", "", _xlfn.XLOOKUP(A118, 'Individual Results'!$A$2:$A$412, 'Individual Results'!$C$2:$C$412))</f>
        <v>Howe Sound</v>
      </c>
      <c r="C118" s="6">
        <f>IF(A118="", "", _xlfn.XLOOKUP(A118, 'Individual Results'!$A$2:$A$412, 'Individual Results'!$E$2:$E$412))</f>
        <v>12351</v>
      </c>
      <c r="D118" s="23" cm="1">
        <f t="array" ref="D118">IFERROR(
  INDEX(
    'Individual Results'!$A$2:$Q$411,
    MATCH(C118, 'Individual Results'!$E$2:$E$411, 0),
    $J$3
  ),
  ""
)</f>
        <v>32</v>
      </c>
      <c r="E118" s="23" cm="1">
        <f t="array" ref="E118">IFERROR(
  INDEX(
    'Individual Results'!$A$2:$Q$411,
    MATCH(C118, 'Individual Results'!$E$2:$E$411, 0),
    $K$3
  ),
  ""
)</f>
        <v>28</v>
      </c>
      <c r="M118" s="18">
        <f t="shared" ca="1" si="2"/>
        <v>25</v>
      </c>
      <c r="N118" s="18">
        <f t="shared" ca="1" si="3"/>
        <v>35</v>
      </c>
    </row>
    <row r="119" spans="1:14" x14ac:dyDescent="0.4">
      <c r="A119" s="18" t="str" cm="1">
        <f t="array" ref="A119">IFERROR(INDEX('Individual Results'!$A$2:$A$412, SMALL(IF('Individual Results'!$B$2:$B$412=$B$1, ROW('Individual Results'!$A$2:$A$412)-ROW('Individual Results'!$A$2)+1), ROWS(A$12:A119))), "")</f>
        <v>Seb Nepomnaschy</v>
      </c>
      <c r="B119" s="18" t="str">
        <f>IF(A119="", "", _xlfn.XLOOKUP(A119, 'Individual Results'!$A$2:$A$412, 'Individual Results'!$C$2:$C$412))</f>
        <v>Burnaby Mtn</v>
      </c>
      <c r="C119" s="6">
        <f>IF(A119="", "", _xlfn.XLOOKUP(A119, 'Individual Results'!$A$2:$A$412, 'Individual Results'!$E$2:$E$412))</f>
        <v>12306</v>
      </c>
      <c r="D119" s="23" t="str" cm="1">
        <f t="array" ref="D119">IFERROR(
  INDEX(
    'Individual Results'!$A$2:$Q$411,
    MATCH(C119, 'Individual Results'!$E$2:$E$411, 0),
    $J$3
  ),
  ""
)</f>
        <v>DNS</v>
      </c>
      <c r="E119" s="23" cm="1">
        <f t="array" ref="E119">IFERROR(
  INDEX(
    'Individual Results'!$A$2:$Q$411,
    MATCH(C119, 'Individual Results'!$E$2:$E$411, 0),
    $K$3
  ),
  ""
)</f>
        <v>0</v>
      </c>
      <c r="M119" s="18">
        <f t="shared" ca="1" si="2"/>
        <v>26</v>
      </c>
      <c r="N119" s="18">
        <f t="shared" ca="1" si="3"/>
        <v>34</v>
      </c>
    </row>
    <row r="120" spans="1:14" x14ac:dyDescent="0.4">
      <c r="A120" s="18" t="str" cm="1">
        <f t="array" ref="A120">IFERROR(INDEX('Individual Results'!$A$2:$A$412, SMALL(IF('Individual Results'!$B$2:$B$412=$B$1, ROW('Individual Results'!$A$2:$A$412)-ROW('Individual Results'!$A$2)+1), ROWS(A$12:A120))), "")</f>
        <v xml:space="preserve">Seungmin Lee </v>
      </c>
      <c r="B120" s="18" t="str">
        <f>IF(A120="", "", _xlfn.XLOOKUP(A120, 'Individual Results'!$A$2:$A$412, 'Individual Results'!$C$2:$C$412))</f>
        <v>Howe Sound</v>
      </c>
      <c r="C120" s="6">
        <f>IF(A120="", "", _xlfn.XLOOKUP(A120, 'Individual Results'!$A$2:$A$412, 'Individual Results'!$E$2:$E$412))</f>
        <v>12341</v>
      </c>
      <c r="D120" s="23" t="str" cm="1">
        <f t="array" ref="D120">IFERROR(
  INDEX(
    'Individual Results'!$A$2:$Q$411,
    MATCH(C120, 'Individual Results'!$E$2:$E$411, 0),
    $J$3
  ),
  ""
)</f>
        <v>DNS</v>
      </c>
      <c r="E120" s="23" cm="1">
        <f t="array" ref="E120">IFERROR(
  INDEX(
    'Individual Results'!$A$2:$Q$411,
    MATCH(C120, 'Individual Results'!$E$2:$E$411, 0),
    $K$3
  ),
  ""
)</f>
        <v>0</v>
      </c>
      <c r="M120" s="18">
        <f t="shared" ca="1" si="2"/>
        <v>19</v>
      </c>
      <c r="N120" s="18">
        <f t="shared" ca="1" si="3"/>
        <v>41</v>
      </c>
    </row>
    <row r="121" spans="1:14" x14ac:dyDescent="0.4">
      <c r="A121" s="18" t="str" cm="1">
        <f t="array" ref="A121">IFERROR(INDEX('Individual Results'!$A$2:$A$412, SMALL(IF('Individual Results'!$B$2:$B$412=$B$1, ROW('Individual Results'!$A$2:$A$412)-ROW('Individual Results'!$A$2)+1), ROWS(A$12:A121))), "")</f>
        <v>Silas McIntosh</v>
      </c>
      <c r="B121" s="18" t="str">
        <f>IF(A121="", "", _xlfn.XLOOKUP(A121, 'Individual Results'!$A$2:$A$412, 'Individual Results'!$C$2:$C$412))</f>
        <v>Seycove</v>
      </c>
      <c r="C121" s="6">
        <f>IF(A121="", "", _xlfn.XLOOKUP(A121, 'Individual Results'!$A$2:$A$412, 'Individual Results'!$E$2:$E$412))</f>
        <v>12382</v>
      </c>
      <c r="D121" s="23" t="str" cm="1">
        <f t="array" ref="D121">IFERROR(
  INDEX(
    'Individual Results'!$A$2:$Q$411,
    MATCH(C121, 'Individual Results'!$E$2:$E$411, 0),
    $J$3
  ),
  ""
)</f>
        <v>DNS</v>
      </c>
      <c r="E121" s="23" cm="1">
        <f t="array" ref="E121">IFERROR(
  INDEX(
    'Individual Results'!$A$2:$Q$411,
    MATCH(C121, 'Individual Results'!$E$2:$E$411, 0),
    $K$3
  ),
  ""
)</f>
        <v>0</v>
      </c>
      <c r="M121" s="18">
        <f t="shared" ca="1" si="2"/>
        <v>31</v>
      </c>
      <c r="N121" s="18">
        <f t="shared" ca="1" si="3"/>
        <v>29</v>
      </c>
    </row>
    <row r="122" spans="1:14" x14ac:dyDescent="0.4">
      <c r="A122" s="18" t="str" cm="1">
        <f t="array" ref="A122">IFERROR(INDEX('Individual Results'!$A$2:$A$412, SMALL(IF('Individual Results'!$B$2:$B$412=$B$1, ROW('Individual Results'!$A$2:$A$412)-ROW('Individual Results'!$A$2)+1), ROWS(A$12:A122))), "")</f>
        <v xml:space="preserve">Simon Brueggemann   </v>
      </c>
      <c r="B122" s="18" t="str">
        <f>IF(A122="", "", _xlfn.XLOOKUP(A122, 'Individual Results'!$A$2:$A$412, 'Individual Results'!$C$2:$C$412))</f>
        <v>Pemberton</v>
      </c>
      <c r="C122" s="6">
        <f>IF(A122="", "", _xlfn.XLOOKUP(A122, 'Individual Results'!$A$2:$A$412, 'Individual Results'!$E$2:$E$412))</f>
        <v>12374</v>
      </c>
      <c r="D122" s="23" cm="1">
        <f t="array" ref="D122">IFERROR(
  INDEX(
    'Individual Results'!$A$2:$Q$411,
    MATCH(C122, 'Individual Results'!$E$2:$E$411, 0),
    $J$3
  ),
  ""
)</f>
        <v>72</v>
      </c>
      <c r="E122" s="23" cm="1">
        <f t="array" ref="E122">IFERROR(
  INDEX(
    'Individual Results'!$A$2:$Q$411,
    MATCH(C122, 'Individual Results'!$E$2:$E$411, 0),
    $K$3
  ),
  ""
)</f>
        <v>1</v>
      </c>
      <c r="M122" s="18">
        <f t="shared" ca="1" si="2"/>
        <v>39</v>
      </c>
      <c r="N122" s="18">
        <f t="shared" ca="1" si="3"/>
        <v>21</v>
      </c>
    </row>
    <row r="123" spans="1:14" x14ac:dyDescent="0.4">
      <c r="A123" s="18" t="str" cm="1">
        <f t="array" ref="A123">IFERROR(INDEX('Individual Results'!$A$2:$A$412, SMALL(IF('Individual Results'!$B$2:$B$412=$B$1, ROW('Individual Results'!$A$2:$A$412)-ROW('Individual Results'!$A$2)+1), ROWS(A$12:A123))), "")</f>
        <v>Taylor Markham</v>
      </c>
      <c r="B123" s="18" t="str">
        <f>IF(A123="", "", _xlfn.XLOOKUP(A123, 'Individual Results'!$A$2:$A$412, 'Individual Results'!$C$2:$C$412))</f>
        <v>Rockridge</v>
      </c>
      <c r="C123" s="6">
        <f>IF(A123="", "", _xlfn.XLOOKUP(A123, 'Individual Results'!$A$2:$A$412, 'Individual Results'!$E$2:$E$412))</f>
        <v>12380</v>
      </c>
      <c r="D123" s="23" cm="1">
        <f t="array" ref="D123">IFERROR(
  INDEX(
    'Individual Results'!$A$2:$Q$411,
    MATCH(C123, 'Individual Results'!$E$2:$E$411, 0),
    $J$3
  ),
  ""
)</f>
        <v>54</v>
      </c>
      <c r="E123" s="23" cm="1">
        <f t="array" ref="E123">IFERROR(
  INDEX(
    'Individual Results'!$A$2:$Q$411,
    MATCH(C123, 'Individual Results'!$E$2:$E$411, 0),
    $K$3
  ),
  ""
)</f>
        <v>6</v>
      </c>
      <c r="M123" s="18" t="str">
        <f t="shared" ca="1" si="2"/>
        <v>DNS</v>
      </c>
      <c r="N123" s="18">
        <f t="shared" ca="1" si="3"/>
        <v>0</v>
      </c>
    </row>
    <row r="124" spans="1:14" x14ac:dyDescent="0.4">
      <c r="A124" s="18" t="str" cm="1">
        <f t="array" ref="A124">IFERROR(INDEX('Individual Results'!$A$2:$A$412, SMALL(IF('Individual Results'!$B$2:$B$412=$B$1, ROW('Individual Results'!$A$2:$A$412)-ROW('Individual Results'!$A$2)+1), ROWS(A$12:A124))), "")</f>
        <v>Tommaso Terragni</v>
      </c>
      <c r="B124" s="18" t="str">
        <f>IF(A124="", "", _xlfn.XLOOKUP(A124, 'Individual Results'!$A$2:$A$412, 'Individual Results'!$C$2:$C$412))</f>
        <v>Burnaby Mtn</v>
      </c>
      <c r="C124" s="6">
        <f>IF(A124="", "", _xlfn.XLOOKUP(A124, 'Individual Results'!$A$2:$A$412, 'Individual Results'!$E$2:$E$412))</f>
        <v>12307</v>
      </c>
      <c r="D124" s="23" t="str" cm="1">
        <f t="array" ref="D124">IFERROR(
  INDEX(
    'Individual Results'!$A$2:$Q$411,
    MATCH(C124, 'Individual Results'!$E$2:$E$411, 0),
    $J$3
  ),
  ""
)</f>
        <v>DNS</v>
      </c>
      <c r="E124" s="23" cm="1">
        <f t="array" ref="E124">IFERROR(
  INDEX(
    'Individual Results'!$A$2:$Q$411,
    MATCH(C124, 'Individual Results'!$E$2:$E$411, 0),
    $K$3
  ),
  ""
)</f>
        <v>0</v>
      </c>
      <c r="M124" s="18">
        <f t="shared" ca="1" si="2"/>
        <v>23</v>
      </c>
      <c r="N124" s="18">
        <f t="shared" ca="1" si="3"/>
        <v>37</v>
      </c>
    </row>
    <row r="125" spans="1:14" x14ac:dyDescent="0.4">
      <c r="A125" s="18" t="str" cm="1">
        <f t="array" ref="A125">IFERROR(INDEX('Individual Results'!$A$2:$A$412, SMALL(IF('Individual Results'!$B$2:$B$412=$B$1, ROW('Individual Results'!$A$2:$A$412)-ROW('Individual Results'!$A$2)+1), ROWS(A$12:A125))), "")</f>
        <v>Tyler Holtz</v>
      </c>
      <c r="B125" s="18" t="str">
        <f>IF(A125="", "", _xlfn.XLOOKUP(A125, 'Individual Results'!$A$2:$A$412, 'Individual Results'!$C$2:$C$412))</f>
        <v>Argyle</v>
      </c>
      <c r="C125" s="6">
        <f>IF(A125="", "", _xlfn.XLOOKUP(A125, 'Individual Results'!$A$2:$A$412, 'Individual Results'!$E$2:$E$412))</f>
        <v>12285</v>
      </c>
      <c r="D125" s="23" cm="1">
        <f t="array" ref="D125">IFERROR(
  INDEX(
    'Individual Results'!$A$2:$Q$411,
    MATCH(C125, 'Individual Results'!$E$2:$E$411, 0),
    $J$3
  ),
  ""
)</f>
        <v>74</v>
      </c>
      <c r="E125" s="23" cm="1">
        <f t="array" ref="E125">IFERROR(
  INDEX(
    'Individual Results'!$A$2:$Q$411,
    MATCH(C125, 'Individual Results'!$E$2:$E$411, 0),
    $K$3
  ),
  ""
)</f>
        <v>1</v>
      </c>
      <c r="M125" s="18" t="str">
        <f t="shared" ca="1" si="2"/>
        <v>DNS</v>
      </c>
      <c r="N125" s="18">
        <f t="shared" ca="1" si="3"/>
        <v>0</v>
      </c>
    </row>
    <row r="126" spans="1:14" x14ac:dyDescent="0.4">
      <c r="A126" s="18" t="str" cm="1">
        <f t="array" ref="A126">IFERROR(INDEX('Individual Results'!$A$2:$A$412, SMALL(IF('Individual Results'!$B$2:$B$412=$B$1, ROW('Individual Results'!$A$2:$A$412)-ROW('Individual Results'!$A$2)+1), ROWS(A$12:A126))), "")</f>
        <v/>
      </c>
      <c r="B126" s="18" t="str">
        <f>IF(A126="", "", _xlfn.XLOOKUP(A126, 'Individual Results'!$A$2:$A$412, 'Individual Results'!$C$2:$C$412))</f>
        <v/>
      </c>
      <c r="C126" s="6" t="str">
        <f>IF(A126="", "", _xlfn.XLOOKUP(A126, 'Individual Results'!$A$2:$A$412, 'Individual Results'!$E$2:$E$412))</f>
        <v/>
      </c>
      <c r="D126" s="23" t="str" cm="1">
        <f t="array" ref="D126">IFERROR(
  INDEX(
    'Individual Results'!$A$2:$Q$411,
    MATCH(C126, 'Individual Results'!$E$2:$E$411, 0),
    $J$3
  ),
  ""
)</f>
        <v/>
      </c>
      <c r="E126" s="23" t="str" cm="1">
        <f t="array" ref="E126">IFERROR(
  INDEX(
    'Individual Results'!$A$2:$Q$411,
    MATCH(C126, 'Individual Results'!$E$2:$E$411, 0),
    $K$3
  ),
  ""
)</f>
        <v/>
      </c>
      <c r="M126" s="18">
        <f t="shared" ca="1" si="2"/>
        <v>20</v>
      </c>
      <c r="N126" s="18">
        <f t="shared" ca="1" si="3"/>
        <v>40</v>
      </c>
    </row>
    <row r="127" spans="1:14" x14ac:dyDescent="0.4">
      <c r="A127" s="18" t="str" cm="1">
        <f t="array" ref="A127">IFERROR(INDEX('Individual Results'!$A$2:$A$412, SMALL(IF('Individual Results'!$B$2:$B$412=$B$1, ROW('Individual Results'!$A$2:$A$412)-ROW('Individual Results'!$A$2)+1), ROWS(A$12:A127))), "")</f>
        <v/>
      </c>
      <c r="B127" s="18" t="str">
        <f>IF(A127="", "", _xlfn.XLOOKUP(A127, 'Individual Results'!$A$2:$A$412, 'Individual Results'!$C$2:$C$412))</f>
        <v/>
      </c>
      <c r="C127" s="6" t="str">
        <f>IF(A127="", "", _xlfn.XLOOKUP(A127, 'Individual Results'!$A$2:$A$412, 'Individual Results'!$E$2:$E$412))</f>
        <v/>
      </c>
      <c r="D127" s="23" t="str" cm="1">
        <f t="array" ref="D127">IFERROR(
  INDEX(
    'Individual Results'!$A$2:$Q$411,
    MATCH(C127, 'Individual Results'!$E$2:$E$411, 0),
    $J$3
  ),
  ""
)</f>
        <v/>
      </c>
      <c r="E127" s="23" t="str" cm="1">
        <f t="array" ref="E127">IFERROR(
  INDEX(
    'Individual Results'!$A$2:$Q$411,
    MATCH(C127, 'Individual Results'!$E$2:$E$411, 0),
    $K$3
  ),
  ""
)</f>
        <v/>
      </c>
      <c r="M127" s="18">
        <f t="shared" ca="1" si="2"/>
        <v>28</v>
      </c>
      <c r="N127" s="18">
        <f t="shared" ca="1" si="3"/>
        <v>32</v>
      </c>
    </row>
    <row r="128" spans="1:14" x14ac:dyDescent="0.4">
      <c r="A128" s="18" t="str" cm="1">
        <f t="array" ref="A128">IFERROR(INDEX('Individual Results'!$A$2:$A$412, SMALL(IF('Individual Results'!$B$2:$B$412=$B$1, ROW('Individual Results'!$A$2:$A$412)-ROW('Individual Results'!$A$2)+1), ROWS(A$12:A128))), "")</f>
        <v/>
      </c>
      <c r="B128" s="18" t="str">
        <f>IF(A128="", "", _xlfn.XLOOKUP(A128, 'Individual Results'!$A$2:$A$412, 'Individual Results'!$C$2:$C$412))</f>
        <v/>
      </c>
      <c r="C128" s="6" t="str">
        <f>IF(A128="", "", _xlfn.XLOOKUP(A128, 'Individual Results'!$A$2:$A$412, 'Individual Results'!$E$2:$E$412))</f>
        <v/>
      </c>
      <c r="D128" s="23" t="str" cm="1">
        <f t="array" ref="D128">IFERROR(
  INDEX(
    'Individual Results'!$A$2:$Q$411,
    MATCH(C128, 'Individual Results'!$E$2:$E$411, 0),
    $J$3
  ),
  ""
)</f>
        <v/>
      </c>
      <c r="E128" s="23" t="str" cm="1">
        <f t="array" ref="E128">IFERROR(
  INDEX(
    'Individual Results'!$A$2:$Q$411,
    MATCH(C128, 'Individual Results'!$E$2:$E$411, 0),
    $K$3
  ),
  ""
)</f>
        <v/>
      </c>
      <c r="M128" s="18">
        <f t="shared" ca="1" si="2"/>
        <v>27</v>
      </c>
      <c r="N128" s="18">
        <f t="shared" ca="1" si="3"/>
        <v>33</v>
      </c>
    </row>
    <row r="129" spans="1:14" x14ac:dyDescent="0.4">
      <c r="A129" s="18" t="str" cm="1">
        <f t="array" ref="A129">IFERROR(INDEX('Individual Results'!$A$2:$A$412, SMALL(IF('Individual Results'!$B$2:$B$412=$B$1, ROW('Individual Results'!$A$2:$A$412)-ROW('Individual Results'!$A$2)+1), ROWS(A$12:A129))), "")</f>
        <v/>
      </c>
      <c r="B129" s="18" t="str">
        <f>IF(A129="", "", _xlfn.XLOOKUP(A129, 'Individual Results'!$A$2:$A$412, 'Individual Results'!$C$2:$C$412))</f>
        <v/>
      </c>
      <c r="C129" s="6" t="str">
        <f>IF(A129="", "", _xlfn.XLOOKUP(A129, 'Individual Results'!$A$2:$A$412, 'Individual Results'!$E$2:$E$412))</f>
        <v/>
      </c>
      <c r="D129" s="23" t="str" cm="1">
        <f t="array" ref="D129">IFERROR(
  INDEX(
    'Individual Results'!$A$2:$Q$411,
    MATCH(C129, 'Individual Results'!$E$2:$E$411, 0),
    $J$3
  ),
  ""
)</f>
        <v/>
      </c>
      <c r="E129" s="23" t="str" cm="1">
        <f t="array" ref="E129">IFERROR(
  INDEX(
    'Individual Results'!$A$2:$Q$411,
    MATCH(C129, 'Individual Results'!$E$2:$E$411, 0),
    $K$3
  ),
  ""
)</f>
        <v/>
      </c>
      <c r="M129" s="18">
        <f t="shared" ca="1" si="2"/>
        <v>29</v>
      </c>
      <c r="N129" s="18">
        <f t="shared" ca="1" si="3"/>
        <v>31</v>
      </c>
    </row>
    <row r="130" spans="1:14" x14ac:dyDescent="0.4">
      <c r="A130" s="18" t="str" cm="1">
        <f t="array" ref="A130">IFERROR(INDEX('Individual Results'!$A$2:$A$412, SMALL(IF('Individual Results'!$B$2:$B$412=$B$1, ROW('Individual Results'!$A$2:$A$412)-ROW('Individual Results'!$A$2)+1), ROWS(A$12:A130))), "")</f>
        <v/>
      </c>
      <c r="B130" s="18" t="str">
        <f>IF(A130="", "", _xlfn.XLOOKUP(A130, 'Individual Results'!$A$2:$A$412, 'Individual Results'!$C$2:$C$412))</f>
        <v/>
      </c>
      <c r="C130" s="6" t="str">
        <f>IF(A130="", "", _xlfn.XLOOKUP(A130, 'Individual Results'!$A$2:$A$412, 'Individual Results'!$E$2:$E$412))</f>
        <v/>
      </c>
      <c r="D130" s="23" t="str" cm="1">
        <f t="array" ref="D130">IFERROR(
  INDEX(
    'Individual Results'!$A$2:$Q$411,
    MATCH(C130, 'Individual Results'!$E$2:$E$411, 0),
    $J$3
  ),
  ""
)</f>
        <v/>
      </c>
      <c r="E130" s="23" t="str" cm="1">
        <f t="array" ref="E130">IFERROR(
  INDEX(
    'Individual Results'!$A$2:$Q$411,
    MATCH(C130, 'Individual Results'!$E$2:$E$411, 0),
    $K$3
  ),
  ""
)</f>
        <v/>
      </c>
      <c r="M130" s="18">
        <f t="shared" ca="1" si="2"/>
        <v>24</v>
      </c>
      <c r="N130" s="18">
        <f t="shared" ca="1" si="3"/>
        <v>36</v>
      </c>
    </row>
    <row r="131" spans="1:14" x14ac:dyDescent="0.4">
      <c r="A131" s="18" t="str" cm="1">
        <f t="array" ref="A131">IFERROR(INDEX('Individual Results'!$A$2:$A$412, SMALL(IF('Individual Results'!$B$2:$B$412=$B$1, ROW('Individual Results'!$A$2:$A$412)-ROW('Individual Results'!$A$2)+1), ROWS(A$12:A131))), "")</f>
        <v/>
      </c>
      <c r="B131" s="18" t="str">
        <f>IF(A131="", "", _xlfn.XLOOKUP(A131, 'Individual Results'!$A$2:$A$412, 'Individual Results'!$C$2:$C$412))</f>
        <v/>
      </c>
      <c r="C131" s="6" t="str">
        <f>IF(A131="", "", _xlfn.XLOOKUP(A131, 'Individual Results'!$A$2:$A$412, 'Individual Results'!$E$2:$E$412))</f>
        <v/>
      </c>
      <c r="D131" s="23" t="str" cm="1">
        <f t="array" ref="D131">IFERROR(
  INDEX(
    'Individual Results'!$A$2:$Q$411,
    MATCH(C131, 'Individual Results'!$E$2:$E$411, 0),
    $J$3
  ),
  ""
)</f>
        <v/>
      </c>
      <c r="E131" s="23" t="str" cm="1">
        <f t="array" ref="E131">IFERROR(
  INDEX(
    'Individual Results'!$A$2:$Q$411,
    MATCH(C131, 'Individual Results'!$E$2:$E$411, 0),
    $K$3
  ),
  ""
)</f>
        <v/>
      </c>
      <c r="M131" s="18">
        <f t="shared" ca="1" si="2"/>
        <v>34</v>
      </c>
      <c r="N131" s="18">
        <f t="shared" ca="1" si="3"/>
        <v>26</v>
      </c>
    </row>
    <row r="132" spans="1:14" x14ac:dyDescent="0.4">
      <c r="A132" s="18" t="str" cm="1">
        <f t="array" ref="A132">IFERROR(INDEX('Individual Results'!$A$2:$A$412, SMALL(IF('Individual Results'!$B$2:$B$412=$B$1, ROW('Individual Results'!$A$2:$A$412)-ROW('Individual Results'!$A$2)+1), ROWS(A$12:A132))), "")</f>
        <v/>
      </c>
      <c r="B132" s="18" t="str">
        <f>IF(A132="", "", _xlfn.XLOOKUP(A132, 'Individual Results'!$A$2:$A$412, 'Individual Results'!$C$2:$C$412))</f>
        <v/>
      </c>
      <c r="C132" s="6" t="str">
        <f>IF(A132="", "", _xlfn.XLOOKUP(A132, 'Individual Results'!$A$2:$A$412, 'Individual Results'!$E$2:$E$412))</f>
        <v/>
      </c>
      <c r="D132" s="23" t="str" cm="1">
        <f t="array" ref="D132">IFERROR(
  INDEX(
    'Individual Results'!$A$2:$Q$411,
    MATCH(C132, 'Individual Results'!$E$2:$E$411, 0),
    $J$3
  ),
  ""
)</f>
        <v/>
      </c>
      <c r="E132" s="23" t="str" cm="1">
        <f t="array" ref="E132">IFERROR(
  INDEX(
    'Individual Results'!$A$2:$Q$411,
    MATCH(C132, 'Individual Results'!$E$2:$E$411, 0),
    $K$3
  ),
  ""
)</f>
        <v/>
      </c>
      <c r="M132" s="18">
        <f t="shared" ca="1" si="2"/>
        <v>41</v>
      </c>
      <c r="N132" s="18">
        <f t="shared" ca="1" si="3"/>
        <v>19</v>
      </c>
    </row>
    <row r="133" spans="1:14" x14ac:dyDescent="0.4">
      <c r="A133" s="18" t="str" cm="1">
        <f t="array" ref="A133">IFERROR(INDEX('Individual Results'!$A$2:$A$412, SMALL(IF('Individual Results'!$B$2:$B$412=$B$1, ROW('Individual Results'!$A$2:$A$412)-ROW('Individual Results'!$A$2)+1), ROWS(A$12:A133))), "")</f>
        <v/>
      </c>
      <c r="B133" s="18" t="str">
        <f>IF(A133="", "", _xlfn.XLOOKUP(A133, 'Individual Results'!$A$2:$A$412, 'Individual Results'!$C$2:$C$412))</f>
        <v/>
      </c>
      <c r="C133" s="6" t="str">
        <f>IF(A133="", "", _xlfn.XLOOKUP(A133, 'Individual Results'!$A$2:$A$412, 'Individual Results'!$E$2:$E$412))</f>
        <v/>
      </c>
      <c r="D133" s="23" t="str" cm="1">
        <f t="array" ref="D133">IFERROR(
  INDEX(
    'Individual Results'!$A$2:$Q$411,
    MATCH(C133, 'Individual Results'!$E$2:$E$411, 0),
    $J$3
  ),
  ""
)</f>
        <v/>
      </c>
      <c r="E133" s="23" t="str" cm="1">
        <f t="array" ref="E133">IFERROR(
  INDEX(
    'Individual Results'!$A$2:$Q$411,
    MATCH(C133, 'Individual Results'!$E$2:$E$411, 0),
    $K$3
  ),
  ""
)</f>
        <v/>
      </c>
      <c r="M133" s="18">
        <f t="shared" ca="1" si="2"/>
        <v>30</v>
      </c>
      <c r="N133" s="18">
        <f t="shared" ca="1" si="3"/>
        <v>30</v>
      </c>
    </row>
    <row r="134" spans="1:14" x14ac:dyDescent="0.4">
      <c r="A134" s="18" t="str" cm="1">
        <f t="array" ref="A134">IFERROR(INDEX('Individual Results'!$A$2:$A$412, SMALL(IF('Individual Results'!$B$2:$B$412=$B$1, ROW('Individual Results'!$A$2:$A$412)-ROW('Individual Results'!$A$2)+1), ROWS(A$12:A134))), "")</f>
        <v/>
      </c>
      <c r="B134" s="18" t="str">
        <f>IF(A134="", "", _xlfn.XLOOKUP(A134, 'Individual Results'!$A$2:$A$412, 'Individual Results'!$C$2:$C$412))</f>
        <v/>
      </c>
      <c r="C134" s="6" t="str">
        <f>IF(A134="", "", _xlfn.XLOOKUP(A134, 'Individual Results'!$A$2:$A$412, 'Individual Results'!$E$2:$E$412))</f>
        <v/>
      </c>
      <c r="D134" s="23" t="str" cm="1">
        <f t="array" ref="D134">IFERROR(
  INDEX(
    'Individual Results'!$A$2:$Q$411,
    MATCH(C134, 'Individual Results'!$E$2:$E$411, 0),
    $J$3
  ),
  ""
)</f>
        <v/>
      </c>
      <c r="E134" s="23" t="str" cm="1">
        <f t="array" ref="E134">IFERROR(
  INDEX(
    'Individual Results'!$A$2:$Q$411,
    MATCH(C134, 'Individual Results'!$E$2:$E$411, 0),
    $K$3
  ),
  ""
)</f>
        <v/>
      </c>
      <c r="M134" s="18" t="str">
        <f t="shared" ca="1" si="2"/>
        <v>DNS</v>
      </c>
      <c r="N134" s="18">
        <f t="shared" ca="1" si="3"/>
        <v>0</v>
      </c>
    </row>
    <row r="135" spans="1:14" x14ac:dyDescent="0.4">
      <c r="A135" s="18" t="str" cm="1">
        <f t="array" ref="A135">IFERROR(INDEX('Individual Results'!$A$2:$A$412, SMALL(IF('Individual Results'!$B$2:$B$412=$B$1, ROW('Individual Results'!$A$2:$A$412)-ROW('Individual Results'!$A$2)+1), ROWS(A$12:A135))), "")</f>
        <v/>
      </c>
      <c r="B135" s="18" t="str">
        <f>IF(A135="", "", _xlfn.XLOOKUP(A135, 'Individual Results'!$A$2:$A$412, 'Individual Results'!$C$2:$C$412))</f>
        <v/>
      </c>
      <c r="C135" s="6" t="str">
        <f>IF(A135="", "", _xlfn.XLOOKUP(A135, 'Individual Results'!$A$2:$A$412, 'Individual Results'!$E$2:$E$412))</f>
        <v/>
      </c>
      <c r="D135" s="23" t="str" cm="1">
        <f t="array" ref="D135">IFERROR(
  INDEX(
    'Individual Results'!$A$2:$Q$411,
    MATCH(C135, 'Individual Results'!$E$2:$E$411, 0),
    $J$3
  ),
  ""
)</f>
        <v/>
      </c>
      <c r="E135" s="23" t="str" cm="1">
        <f t="array" ref="E135">IFERROR(
  INDEX(
    'Individual Results'!$A$2:$Q$411,
    MATCH(C135, 'Individual Results'!$E$2:$E$411, 0),
    $K$3
  ),
  ""
)</f>
        <v/>
      </c>
      <c r="M135" s="18" t="str">
        <f t="shared" ca="1" si="2"/>
        <v>DNS</v>
      </c>
      <c r="N135" s="18">
        <f t="shared" ca="1" si="3"/>
        <v>0</v>
      </c>
    </row>
    <row r="136" spans="1:14" x14ac:dyDescent="0.4">
      <c r="A136" s="18" t="str" cm="1">
        <f t="array" ref="A136">IFERROR(INDEX('Individual Results'!$A$2:$A$412, SMALL(IF('Individual Results'!$B$2:$B$412=$B$1, ROW('Individual Results'!$A$2:$A$412)-ROW('Individual Results'!$A$2)+1), ROWS(A$12:A136))), "")</f>
        <v/>
      </c>
      <c r="B136" s="18" t="str">
        <f>IF(A136="", "", _xlfn.XLOOKUP(A136, 'Individual Results'!$A$2:$A$412, 'Individual Results'!$C$2:$C$412))</f>
        <v/>
      </c>
      <c r="C136" s="6" t="str">
        <f>IF(A136="", "", _xlfn.XLOOKUP(A136, 'Individual Results'!$A$2:$A$412, 'Individual Results'!$E$2:$E$412))</f>
        <v/>
      </c>
      <c r="D136" s="23" t="str" cm="1">
        <f t="array" ref="D136">IFERROR(
  INDEX(
    'Individual Results'!$A$2:$Q$411,
    MATCH(C136, 'Individual Results'!$E$2:$E$411, 0),
    $J$3
  ),
  ""
)</f>
        <v/>
      </c>
      <c r="E136" s="23" t="str" cm="1">
        <f t="array" ref="E136">IFERROR(
  INDEX(
    'Individual Results'!$A$2:$Q$411,
    MATCH(C136, 'Individual Results'!$E$2:$E$411, 0),
    $K$3
  ),
  ""
)</f>
        <v/>
      </c>
      <c r="M136" s="18">
        <f t="shared" ca="1" si="2"/>
        <v>37</v>
      </c>
      <c r="N136" s="18">
        <f t="shared" ca="1" si="3"/>
        <v>23</v>
      </c>
    </row>
    <row r="137" spans="1:14" x14ac:dyDescent="0.4">
      <c r="A137" s="18" t="str" cm="1">
        <f t="array" ref="A137">IFERROR(INDEX('Individual Results'!$A$2:$A$270, SMALL(IF('Individual Results'!$B$2:$B$270=$B$1, ROW('Individual Results'!$A$2:$A$270)-ROW('Individual Results'!$A$2)+1), ROWS(A$12:A137))), "")</f>
        <v/>
      </c>
      <c r="B137" s="18" t="str">
        <f>IF(A137="", "", _xlfn.XLOOKUP(A137, 'Individual Results'!$A$2:$A$270, 'Individual Results'!$C$2:$C$270))</f>
        <v/>
      </c>
      <c r="C137" s="6" t="str">
        <f>IF(A137="", "", _xlfn.XLOOKUP(A137, 'Individual Results'!$A$2:$A$270, 'Individual Results'!$E$2:$E$270))</f>
        <v/>
      </c>
      <c r="M137" s="18">
        <f t="shared" ca="1" si="2"/>
        <v>38</v>
      </c>
      <c r="N137" s="18">
        <f t="shared" ca="1" si="3"/>
        <v>22</v>
      </c>
    </row>
    <row r="138" spans="1:14" x14ac:dyDescent="0.4">
      <c r="A138" s="18" t="str" cm="1">
        <f t="array" ref="A138">IFERROR(INDEX('Individual Results'!$A$2:$A$270, SMALL(IF('Individual Results'!$B$2:$B$270=$B$1, ROW('Individual Results'!$A$2:$A$270)-ROW('Individual Results'!$A$2)+1), ROWS(A$12:A138))), "")</f>
        <v/>
      </c>
      <c r="B138" s="18" t="str">
        <f>IF(A138="", "", _xlfn.XLOOKUP(A138, 'Individual Results'!$A$2:$A$270, 'Individual Results'!$C$2:$C$270))</f>
        <v/>
      </c>
      <c r="C138" s="6" t="str">
        <f>IF(A138="", "", _xlfn.XLOOKUP(A138, 'Individual Results'!$A$2:$A$270, 'Individual Results'!$E$2:$E$270))</f>
        <v/>
      </c>
      <c r="M138" s="18" t="str">
        <f t="shared" ca="1" si="2"/>
        <v>DNS</v>
      </c>
      <c r="N138" s="18">
        <f t="shared" ca="1" si="3"/>
        <v>0</v>
      </c>
    </row>
    <row r="139" spans="1:14" x14ac:dyDescent="0.4">
      <c r="A139" s="18" t="str" cm="1">
        <f t="array" ref="A139">IFERROR(INDEX('Individual Results'!$A$2:$A$270, SMALL(IF('Individual Results'!$B$2:$B$270=$B$1, ROW('Individual Results'!$A$2:$A$270)-ROW('Individual Results'!$A$2)+1), ROWS(A$12:A139))), "")</f>
        <v/>
      </c>
      <c r="B139" s="18" t="str">
        <f>IF(A139="", "", _xlfn.XLOOKUP(A139, 'Individual Results'!$A$2:$A$270, 'Individual Results'!$C$2:$C$270))</f>
        <v/>
      </c>
      <c r="C139" s="6" t="str">
        <f>IF(A139="", "", _xlfn.XLOOKUP(A139, 'Individual Results'!$A$2:$A$270, 'Individual Results'!$E$2:$E$270))</f>
        <v/>
      </c>
      <c r="M139" s="18" t="str">
        <f t="shared" ca="1" si="2"/>
        <v>DNS</v>
      </c>
      <c r="N139" s="18">
        <f t="shared" ca="1" si="3"/>
        <v>0</v>
      </c>
    </row>
    <row r="140" spans="1:14" x14ac:dyDescent="0.4">
      <c r="A140" s="18" t="str" cm="1">
        <f t="array" ref="A140">IFERROR(INDEX('Individual Results'!$A$2:$A$270, SMALL(IF('Individual Results'!$B$2:$B$270=$B$1, ROW('Individual Results'!$A$2:$A$270)-ROW('Individual Results'!$A$2)+1), ROWS(A$12:A140))), "")</f>
        <v/>
      </c>
      <c r="B140" s="18" t="str">
        <f>IF(A140="", "", _xlfn.XLOOKUP(A140, 'Individual Results'!$A$2:$A$270, 'Individual Results'!$C$2:$C$270))</f>
        <v/>
      </c>
      <c r="C140" s="6" t="str">
        <f>IF(A140="", "", _xlfn.XLOOKUP(A140, 'Individual Results'!$A$2:$A$270, 'Individual Results'!$E$2:$E$270))</f>
        <v/>
      </c>
      <c r="M140" s="18" t="str">
        <f t="shared" ca="1" si="2"/>
        <v>DNS</v>
      </c>
      <c r="N140" s="18">
        <f t="shared" ca="1" si="3"/>
        <v>0</v>
      </c>
    </row>
    <row r="141" spans="1:14" x14ac:dyDescent="0.4">
      <c r="A141" s="18" t="str" cm="1">
        <f t="array" ref="A141">IFERROR(INDEX('Individual Results'!$A$2:$A$270, SMALL(IF('Individual Results'!$B$2:$B$270=$B$1, ROW('Individual Results'!$A$2:$A$270)-ROW('Individual Results'!$A$2)+1), ROWS(A$12:A141))), "")</f>
        <v/>
      </c>
      <c r="B141" s="18" t="str">
        <f>IF(A141="", "", _xlfn.XLOOKUP(A141, 'Individual Results'!$A$2:$A$270, 'Individual Results'!$C$2:$C$270))</f>
        <v/>
      </c>
      <c r="C141" s="6" t="str">
        <f>IF(A141="", "", _xlfn.XLOOKUP(A141, 'Individual Results'!$A$2:$A$270, 'Individual Results'!$E$2:$E$270))</f>
        <v/>
      </c>
      <c r="M141" s="18" t="str">
        <f t="shared" ref="M141:M204" ca="1" si="4">IFERROR(INDEX(INDIRECT("'Individual Results'!" &amp; ADDRESS(ROW()-ROW($M$11)+1, $J$3)), 1), "")</f>
        <v>DNS</v>
      </c>
      <c r="N141" s="18">
        <f t="shared" ref="N141:N204" ca="1" si="5">IFERROR(INDEX(INDIRECT("'Individual Results'!" &amp; ADDRESS(ROW()-ROW($N$11)+1, $K$3)), 1), "")</f>
        <v>0</v>
      </c>
    </row>
    <row r="142" spans="1:14" x14ac:dyDescent="0.4">
      <c r="A142" s="18" t="str" cm="1">
        <f t="array" ref="A142">IFERROR(INDEX('Individual Results'!$A$2:$A$270, SMALL(IF('Individual Results'!$B$2:$B$270=$B$1, ROW('Individual Results'!$A$2:$A$270)-ROW('Individual Results'!$A$2)+1), ROWS(A$12:A142))), "")</f>
        <v/>
      </c>
      <c r="B142" s="18" t="str">
        <f>IF(A142="", "", _xlfn.XLOOKUP(A142, 'Individual Results'!$A$2:$A$270, 'Individual Results'!$C$2:$C$270))</f>
        <v/>
      </c>
      <c r="C142" s="6" t="str">
        <f>IF(A142="", "", _xlfn.XLOOKUP(A142, 'Individual Results'!$A$2:$A$270, 'Individual Results'!$E$2:$E$270))</f>
        <v/>
      </c>
      <c r="M142" s="18" t="str">
        <f t="shared" ca="1" si="4"/>
        <v>DNS</v>
      </c>
      <c r="N142" s="18">
        <f t="shared" ca="1" si="5"/>
        <v>0</v>
      </c>
    </row>
    <row r="143" spans="1:14" x14ac:dyDescent="0.4">
      <c r="A143" s="18" t="str" cm="1">
        <f t="array" ref="A143">IFERROR(INDEX('Individual Results'!$A$2:$A$270, SMALL(IF('Individual Results'!$B$2:$B$270=$B$1, ROW('Individual Results'!$A$2:$A$270)-ROW('Individual Results'!$A$2)+1), ROWS(A$12:A143))), "")</f>
        <v/>
      </c>
      <c r="B143" s="18" t="str">
        <f>IF(A143="", "", _xlfn.XLOOKUP(A143, 'Individual Results'!$A$2:$A$270, 'Individual Results'!$C$2:$C$270))</f>
        <v/>
      </c>
      <c r="C143" s="6" t="str">
        <f>IF(A143="", "", _xlfn.XLOOKUP(A143, 'Individual Results'!$A$2:$A$270, 'Individual Results'!$E$2:$E$270))</f>
        <v/>
      </c>
      <c r="M143" s="18" t="str">
        <f t="shared" ca="1" si="4"/>
        <v>DNS</v>
      </c>
      <c r="N143" s="18">
        <f t="shared" ca="1" si="5"/>
        <v>0</v>
      </c>
    </row>
    <row r="144" spans="1:14" x14ac:dyDescent="0.4">
      <c r="M144" s="18">
        <f t="shared" ca="1" si="4"/>
        <v>22</v>
      </c>
      <c r="N144" s="18">
        <f t="shared" ca="1" si="5"/>
        <v>38</v>
      </c>
    </row>
    <row r="145" spans="13:14" x14ac:dyDescent="0.4">
      <c r="M145" s="18">
        <f t="shared" ca="1" si="4"/>
        <v>14</v>
      </c>
      <c r="N145" s="18">
        <f t="shared" ca="1" si="5"/>
        <v>47</v>
      </c>
    </row>
    <row r="146" spans="13:14" x14ac:dyDescent="0.4">
      <c r="M146" s="18">
        <f t="shared" ca="1" si="4"/>
        <v>10</v>
      </c>
      <c r="N146" s="18">
        <f t="shared" ca="1" si="5"/>
        <v>55</v>
      </c>
    </row>
    <row r="147" spans="13:14" x14ac:dyDescent="0.4">
      <c r="M147" s="18">
        <f t="shared" ca="1" si="4"/>
        <v>16</v>
      </c>
      <c r="N147" s="18">
        <f t="shared" ca="1" si="5"/>
        <v>44</v>
      </c>
    </row>
    <row r="148" spans="13:14" x14ac:dyDescent="0.4">
      <c r="M148" s="18" t="str">
        <f t="shared" ca="1" si="4"/>
        <v>DNS</v>
      </c>
      <c r="N148" s="18">
        <f t="shared" ca="1" si="5"/>
        <v>0</v>
      </c>
    </row>
    <row r="149" spans="13:14" x14ac:dyDescent="0.4">
      <c r="M149" s="18" t="str">
        <f t="shared" ca="1" si="4"/>
        <v>DNS</v>
      </c>
      <c r="N149" s="18">
        <f t="shared" ca="1" si="5"/>
        <v>0</v>
      </c>
    </row>
    <row r="150" spans="13:14" x14ac:dyDescent="0.4">
      <c r="M150" s="18">
        <f t="shared" ca="1" si="4"/>
        <v>40</v>
      </c>
      <c r="N150" s="18">
        <f t="shared" ca="1" si="5"/>
        <v>20</v>
      </c>
    </row>
    <row r="151" spans="13:14" x14ac:dyDescent="0.4">
      <c r="M151" s="18" t="str">
        <f t="shared" ca="1" si="4"/>
        <v>DNS</v>
      </c>
      <c r="N151" s="18">
        <f t="shared" ca="1" si="5"/>
        <v>0</v>
      </c>
    </row>
    <row r="152" spans="13:14" x14ac:dyDescent="0.4">
      <c r="M152" s="18" t="str">
        <f t="shared" ca="1" si="4"/>
        <v>DNS</v>
      </c>
      <c r="N152" s="18">
        <f t="shared" ca="1" si="5"/>
        <v>0</v>
      </c>
    </row>
    <row r="153" spans="13:14" x14ac:dyDescent="0.4">
      <c r="M153" s="18" t="str">
        <f t="shared" ca="1" si="4"/>
        <v>DNS</v>
      </c>
      <c r="N153" s="18">
        <f t="shared" ca="1" si="5"/>
        <v>0</v>
      </c>
    </row>
    <row r="154" spans="13:14" x14ac:dyDescent="0.4">
      <c r="M154" s="18">
        <f t="shared" ca="1" si="4"/>
        <v>11</v>
      </c>
      <c r="N154" s="18">
        <f t="shared" ca="1" si="5"/>
        <v>53</v>
      </c>
    </row>
    <row r="155" spans="13:14" x14ac:dyDescent="0.4">
      <c r="M155" s="18" t="str">
        <f t="shared" ca="1" si="4"/>
        <v>DNS</v>
      </c>
      <c r="N155" s="18">
        <f t="shared" ca="1" si="5"/>
        <v>0</v>
      </c>
    </row>
    <row r="156" spans="13:14" x14ac:dyDescent="0.4">
      <c r="M156" s="18">
        <f t="shared" ca="1" si="4"/>
        <v>32</v>
      </c>
      <c r="N156" s="18">
        <f t="shared" ca="1" si="5"/>
        <v>28</v>
      </c>
    </row>
    <row r="157" spans="13:14" x14ac:dyDescent="0.4">
      <c r="M157" s="18">
        <f t="shared" ca="1" si="4"/>
        <v>15</v>
      </c>
      <c r="N157" s="18">
        <f t="shared" ca="1" si="5"/>
        <v>45</v>
      </c>
    </row>
    <row r="158" spans="13:14" x14ac:dyDescent="0.4">
      <c r="M158" s="18">
        <f t="shared" ca="1" si="4"/>
        <v>33</v>
      </c>
      <c r="N158" s="18">
        <f t="shared" ca="1" si="5"/>
        <v>27</v>
      </c>
    </row>
    <row r="159" spans="13:14" x14ac:dyDescent="0.4">
      <c r="M159" s="18" t="str">
        <f t="shared" ca="1" si="4"/>
        <v>DNS</v>
      </c>
      <c r="N159" s="18">
        <f t="shared" ca="1" si="5"/>
        <v>0</v>
      </c>
    </row>
    <row r="160" spans="13:14" x14ac:dyDescent="0.4">
      <c r="M160" s="18">
        <f t="shared" ca="1" si="4"/>
        <v>2</v>
      </c>
      <c r="N160" s="18">
        <f t="shared" ca="1" si="5"/>
        <v>95</v>
      </c>
    </row>
    <row r="161" spans="13:14" x14ac:dyDescent="0.4">
      <c r="M161" s="18">
        <f t="shared" ca="1" si="4"/>
        <v>12</v>
      </c>
      <c r="N161" s="18">
        <f t="shared" ca="1" si="5"/>
        <v>51</v>
      </c>
    </row>
    <row r="162" spans="13:14" x14ac:dyDescent="0.4">
      <c r="M162" s="18">
        <f t="shared" ca="1" si="4"/>
        <v>1</v>
      </c>
      <c r="N162" s="18">
        <f t="shared" ca="1" si="5"/>
        <v>100</v>
      </c>
    </row>
    <row r="163" spans="13:14" x14ac:dyDescent="0.4">
      <c r="M163" s="18" t="str">
        <f t="shared" ca="1" si="4"/>
        <v>DNS</v>
      </c>
      <c r="N163" s="18">
        <f t="shared" ca="1" si="5"/>
        <v>0</v>
      </c>
    </row>
    <row r="164" spans="13:14" x14ac:dyDescent="0.4">
      <c r="M164" s="18">
        <f t="shared" ca="1" si="4"/>
        <v>1</v>
      </c>
      <c r="N164" s="18">
        <f t="shared" ca="1" si="5"/>
        <v>100</v>
      </c>
    </row>
    <row r="165" spans="13:14" x14ac:dyDescent="0.4">
      <c r="M165" s="18">
        <f t="shared" ca="1" si="4"/>
        <v>6</v>
      </c>
      <c r="N165" s="18">
        <f t="shared" ca="1" si="5"/>
        <v>75</v>
      </c>
    </row>
    <row r="166" spans="13:14" x14ac:dyDescent="0.4">
      <c r="M166" s="18">
        <f t="shared" ca="1" si="4"/>
        <v>2</v>
      </c>
      <c r="N166" s="18">
        <f t="shared" ca="1" si="5"/>
        <v>95</v>
      </c>
    </row>
    <row r="167" spans="13:14" x14ac:dyDescent="0.4">
      <c r="M167" s="18" t="str">
        <f t="shared" ca="1" si="4"/>
        <v>DNS</v>
      </c>
      <c r="N167" s="18">
        <f t="shared" ca="1" si="5"/>
        <v>0</v>
      </c>
    </row>
    <row r="168" spans="13:14" x14ac:dyDescent="0.4">
      <c r="M168" s="18">
        <f t="shared" ca="1" si="4"/>
        <v>4</v>
      </c>
      <c r="N168" s="18">
        <f t="shared" ca="1" si="5"/>
        <v>85</v>
      </c>
    </row>
    <row r="169" spans="13:14" x14ac:dyDescent="0.4">
      <c r="M169" s="18" t="str">
        <f t="shared" ca="1" si="4"/>
        <v>DNF</v>
      </c>
      <c r="N169" s="18">
        <f t="shared" ca="1" si="5"/>
        <v>1</v>
      </c>
    </row>
    <row r="170" spans="13:14" x14ac:dyDescent="0.4">
      <c r="M170" s="18" t="str">
        <f t="shared" ca="1" si="4"/>
        <v>DNF</v>
      </c>
      <c r="N170" s="18">
        <f t="shared" ca="1" si="5"/>
        <v>1</v>
      </c>
    </row>
    <row r="171" spans="13:14" x14ac:dyDescent="0.4">
      <c r="M171" s="18">
        <f t="shared" ca="1" si="4"/>
        <v>3</v>
      </c>
      <c r="N171" s="18">
        <f t="shared" ca="1" si="5"/>
        <v>90</v>
      </c>
    </row>
    <row r="172" spans="13:14" x14ac:dyDescent="0.4">
      <c r="M172" s="18" t="str">
        <f t="shared" ca="1" si="4"/>
        <v>DNS</v>
      </c>
      <c r="N172" s="18">
        <f t="shared" ca="1" si="5"/>
        <v>0</v>
      </c>
    </row>
    <row r="173" spans="13:14" x14ac:dyDescent="0.4">
      <c r="M173" s="18" t="str">
        <f t="shared" ca="1" si="4"/>
        <v>DNS</v>
      </c>
      <c r="N173" s="18">
        <f t="shared" ca="1" si="5"/>
        <v>0</v>
      </c>
    </row>
    <row r="174" spans="13:14" x14ac:dyDescent="0.4">
      <c r="M174" s="18">
        <f t="shared" ca="1" si="4"/>
        <v>5</v>
      </c>
      <c r="N174" s="18">
        <f t="shared" ca="1" si="5"/>
        <v>80</v>
      </c>
    </row>
    <row r="175" spans="13:14" x14ac:dyDescent="0.4">
      <c r="M175" s="18" t="str">
        <f t="shared" ca="1" si="4"/>
        <v>DNS</v>
      </c>
      <c r="N175" s="18">
        <f t="shared" ca="1" si="5"/>
        <v>0</v>
      </c>
    </row>
    <row r="176" spans="13:14" x14ac:dyDescent="0.4">
      <c r="M176" s="18" t="str">
        <f t="shared" ca="1" si="4"/>
        <v>DNS</v>
      </c>
      <c r="N176" s="18">
        <f t="shared" ca="1" si="5"/>
        <v>0</v>
      </c>
    </row>
    <row r="177" spans="13:14" x14ac:dyDescent="0.4">
      <c r="M177" s="18" t="str">
        <f t="shared" ca="1" si="4"/>
        <v>DNF</v>
      </c>
      <c r="N177" s="18">
        <f t="shared" ca="1" si="5"/>
        <v>1</v>
      </c>
    </row>
    <row r="178" spans="13:14" x14ac:dyDescent="0.4">
      <c r="M178" s="18">
        <f t="shared" ca="1" si="4"/>
        <v>4</v>
      </c>
      <c r="N178" s="18">
        <f t="shared" ca="1" si="5"/>
        <v>85</v>
      </c>
    </row>
    <row r="179" spans="13:14" x14ac:dyDescent="0.4">
      <c r="M179" s="18">
        <f t="shared" ca="1" si="4"/>
        <v>2</v>
      </c>
      <c r="N179" s="18">
        <f t="shared" ca="1" si="5"/>
        <v>95</v>
      </c>
    </row>
    <row r="180" spans="13:14" x14ac:dyDescent="0.4">
      <c r="M180" s="18" t="str">
        <f t="shared" ca="1" si="4"/>
        <v>DNS</v>
      </c>
      <c r="N180" s="18">
        <f t="shared" ca="1" si="5"/>
        <v>0</v>
      </c>
    </row>
    <row r="181" spans="13:14" x14ac:dyDescent="0.4">
      <c r="M181" s="18">
        <f t="shared" ca="1" si="4"/>
        <v>10</v>
      </c>
      <c r="N181" s="18">
        <f t="shared" ca="1" si="5"/>
        <v>55</v>
      </c>
    </row>
    <row r="182" spans="13:14" x14ac:dyDescent="0.4">
      <c r="M182" s="18" t="str">
        <f t="shared" ca="1" si="4"/>
        <v>DNS</v>
      </c>
      <c r="N182" s="18">
        <f t="shared" ca="1" si="5"/>
        <v>0</v>
      </c>
    </row>
    <row r="183" spans="13:14" x14ac:dyDescent="0.4">
      <c r="M183" s="18">
        <f t="shared" ca="1" si="4"/>
        <v>20</v>
      </c>
      <c r="N183" s="18">
        <f t="shared" ca="1" si="5"/>
        <v>40</v>
      </c>
    </row>
    <row r="184" spans="13:14" x14ac:dyDescent="0.4">
      <c r="M184" s="18" t="str">
        <f t="shared" ca="1" si="4"/>
        <v>DNS</v>
      </c>
      <c r="N184" s="18">
        <f t="shared" ca="1" si="5"/>
        <v>0</v>
      </c>
    </row>
    <row r="185" spans="13:14" x14ac:dyDescent="0.4">
      <c r="M185" s="18">
        <f t="shared" ca="1" si="4"/>
        <v>24</v>
      </c>
      <c r="N185" s="18">
        <f t="shared" ca="1" si="5"/>
        <v>36</v>
      </c>
    </row>
    <row r="186" spans="13:14" x14ac:dyDescent="0.4">
      <c r="M186" s="18">
        <f t="shared" ca="1" si="4"/>
        <v>5</v>
      </c>
      <c r="N186" s="18">
        <f t="shared" ca="1" si="5"/>
        <v>80</v>
      </c>
    </row>
    <row r="187" spans="13:14" x14ac:dyDescent="0.4">
      <c r="M187" s="18">
        <f t="shared" ca="1" si="4"/>
        <v>23</v>
      </c>
      <c r="N187" s="18">
        <f t="shared" ca="1" si="5"/>
        <v>37</v>
      </c>
    </row>
    <row r="188" spans="13:14" x14ac:dyDescent="0.4">
      <c r="M188" s="18">
        <f t="shared" ca="1" si="4"/>
        <v>30</v>
      </c>
      <c r="N188" s="18">
        <f t="shared" ca="1" si="5"/>
        <v>30</v>
      </c>
    </row>
    <row r="189" spans="13:14" x14ac:dyDescent="0.4">
      <c r="M189" s="18">
        <f t="shared" ca="1" si="4"/>
        <v>21</v>
      </c>
      <c r="N189" s="18">
        <f t="shared" ca="1" si="5"/>
        <v>39</v>
      </c>
    </row>
    <row r="190" spans="13:14" x14ac:dyDescent="0.4">
      <c r="M190" s="18">
        <f t="shared" ca="1" si="4"/>
        <v>8</v>
      </c>
      <c r="N190" s="18">
        <f t="shared" ca="1" si="5"/>
        <v>65</v>
      </c>
    </row>
    <row r="191" spans="13:14" x14ac:dyDescent="0.4">
      <c r="M191" s="18">
        <f t="shared" ca="1" si="4"/>
        <v>26</v>
      </c>
      <c r="N191" s="18">
        <f t="shared" ca="1" si="5"/>
        <v>34</v>
      </c>
    </row>
    <row r="192" spans="13:14" x14ac:dyDescent="0.4">
      <c r="M192" s="18">
        <f t="shared" ca="1" si="4"/>
        <v>3</v>
      </c>
      <c r="N192" s="18">
        <f t="shared" ca="1" si="5"/>
        <v>90</v>
      </c>
    </row>
    <row r="193" spans="13:14" x14ac:dyDescent="0.4">
      <c r="M193" s="18">
        <f t="shared" ca="1" si="4"/>
        <v>14</v>
      </c>
      <c r="N193" s="18">
        <f t="shared" ca="1" si="5"/>
        <v>47</v>
      </c>
    </row>
    <row r="194" spans="13:14" x14ac:dyDescent="0.4">
      <c r="M194" s="18">
        <f t="shared" ca="1" si="4"/>
        <v>12</v>
      </c>
      <c r="N194" s="18">
        <f t="shared" ca="1" si="5"/>
        <v>51</v>
      </c>
    </row>
    <row r="195" spans="13:14" x14ac:dyDescent="0.4">
      <c r="M195" s="18" t="str">
        <f t="shared" ca="1" si="4"/>
        <v>DNS</v>
      </c>
      <c r="N195" s="18">
        <f t="shared" ca="1" si="5"/>
        <v>0</v>
      </c>
    </row>
    <row r="196" spans="13:14" x14ac:dyDescent="0.4">
      <c r="M196" s="18">
        <f t="shared" ca="1" si="4"/>
        <v>11</v>
      </c>
      <c r="N196" s="18">
        <f t="shared" ca="1" si="5"/>
        <v>53</v>
      </c>
    </row>
    <row r="197" spans="13:14" x14ac:dyDescent="0.4">
      <c r="M197" s="18">
        <f t="shared" ca="1" si="4"/>
        <v>34</v>
      </c>
      <c r="N197" s="18">
        <f t="shared" ca="1" si="5"/>
        <v>26</v>
      </c>
    </row>
    <row r="198" spans="13:14" x14ac:dyDescent="0.4">
      <c r="M198" s="18">
        <f t="shared" ca="1" si="4"/>
        <v>32</v>
      </c>
      <c r="N198" s="18">
        <f t="shared" ca="1" si="5"/>
        <v>28</v>
      </c>
    </row>
    <row r="199" spans="13:14" x14ac:dyDescent="0.4">
      <c r="M199" s="18">
        <f t="shared" ca="1" si="4"/>
        <v>22</v>
      </c>
      <c r="N199" s="18">
        <f t="shared" ca="1" si="5"/>
        <v>38</v>
      </c>
    </row>
    <row r="200" spans="13:14" x14ac:dyDescent="0.4">
      <c r="M200" s="18">
        <f t="shared" ca="1" si="4"/>
        <v>28</v>
      </c>
      <c r="N200" s="18">
        <f t="shared" ca="1" si="5"/>
        <v>32</v>
      </c>
    </row>
    <row r="201" spans="13:14" x14ac:dyDescent="0.4">
      <c r="M201" s="18">
        <f t="shared" ca="1" si="4"/>
        <v>39</v>
      </c>
      <c r="N201" s="18">
        <f t="shared" ca="1" si="5"/>
        <v>21</v>
      </c>
    </row>
    <row r="202" spans="13:14" x14ac:dyDescent="0.4">
      <c r="M202" s="18">
        <f t="shared" ca="1" si="4"/>
        <v>6</v>
      </c>
      <c r="N202" s="18">
        <f t="shared" ca="1" si="5"/>
        <v>75</v>
      </c>
    </row>
    <row r="203" spans="13:14" x14ac:dyDescent="0.4">
      <c r="M203" s="18">
        <f t="shared" ca="1" si="4"/>
        <v>13</v>
      </c>
      <c r="N203" s="18">
        <f t="shared" ca="1" si="5"/>
        <v>49</v>
      </c>
    </row>
    <row r="204" spans="13:14" x14ac:dyDescent="0.4">
      <c r="M204" s="18">
        <f t="shared" ca="1" si="4"/>
        <v>19</v>
      </c>
      <c r="N204" s="18">
        <f t="shared" ca="1" si="5"/>
        <v>41</v>
      </c>
    </row>
    <row r="205" spans="13:14" x14ac:dyDescent="0.4">
      <c r="M205" s="18" t="str">
        <f t="shared" ref="M205:M268" ca="1" si="6">IFERROR(INDEX(INDIRECT("'Individual Results'!" &amp; ADDRESS(ROW()-ROW($M$11)+1, $J$3)), 1), "")</f>
        <v>DNS</v>
      </c>
      <c r="N205" s="18">
        <f t="shared" ref="N205:N268" ca="1" si="7">IFERROR(INDEX(INDIRECT("'Individual Results'!" &amp; ADDRESS(ROW()-ROW($N$11)+1, $K$3)), 1), "")</f>
        <v>0</v>
      </c>
    </row>
    <row r="206" spans="13:14" x14ac:dyDescent="0.4">
      <c r="M206" s="18">
        <f t="shared" ca="1" si="6"/>
        <v>25</v>
      </c>
      <c r="N206" s="18">
        <f t="shared" ca="1" si="7"/>
        <v>35</v>
      </c>
    </row>
    <row r="207" spans="13:14" x14ac:dyDescent="0.4">
      <c r="M207" s="18">
        <f t="shared" ca="1" si="6"/>
        <v>27</v>
      </c>
      <c r="N207" s="18">
        <f t="shared" ca="1" si="7"/>
        <v>33</v>
      </c>
    </row>
    <row r="208" spans="13:14" x14ac:dyDescent="0.4">
      <c r="M208" s="18">
        <f t="shared" ca="1" si="6"/>
        <v>41</v>
      </c>
      <c r="N208" s="18">
        <f t="shared" ca="1" si="7"/>
        <v>19</v>
      </c>
    </row>
    <row r="209" spans="13:14" x14ac:dyDescent="0.4">
      <c r="M209" s="18">
        <f t="shared" ca="1" si="6"/>
        <v>33</v>
      </c>
      <c r="N209" s="18">
        <f t="shared" ca="1" si="7"/>
        <v>27</v>
      </c>
    </row>
    <row r="210" spans="13:14" x14ac:dyDescent="0.4">
      <c r="M210" s="18">
        <f t="shared" ca="1" si="6"/>
        <v>37</v>
      </c>
      <c r="N210" s="18">
        <f t="shared" ca="1" si="7"/>
        <v>23</v>
      </c>
    </row>
    <row r="211" spans="13:14" x14ac:dyDescent="0.4">
      <c r="M211" s="18">
        <f t="shared" ca="1" si="6"/>
        <v>38</v>
      </c>
      <c r="N211" s="18">
        <f t="shared" ca="1" si="7"/>
        <v>22</v>
      </c>
    </row>
    <row r="212" spans="13:14" x14ac:dyDescent="0.4">
      <c r="M212" s="18">
        <f t="shared" ca="1" si="6"/>
        <v>7</v>
      </c>
      <c r="N212" s="18">
        <f t="shared" ca="1" si="7"/>
        <v>70</v>
      </c>
    </row>
    <row r="213" spans="13:14" x14ac:dyDescent="0.4">
      <c r="M213" s="18">
        <f t="shared" ca="1" si="6"/>
        <v>43</v>
      </c>
      <c r="N213" s="18">
        <f t="shared" ca="1" si="7"/>
        <v>17</v>
      </c>
    </row>
    <row r="214" spans="13:14" x14ac:dyDescent="0.4">
      <c r="M214" s="18">
        <f t="shared" ca="1" si="6"/>
        <v>16</v>
      </c>
      <c r="N214" s="18">
        <f t="shared" ca="1" si="7"/>
        <v>44</v>
      </c>
    </row>
    <row r="215" spans="13:14" x14ac:dyDescent="0.4">
      <c r="M215" s="18">
        <f t="shared" ca="1" si="6"/>
        <v>46</v>
      </c>
      <c r="N215" s="18">
        <f t="shared" ca="1" si="7"/>
        <v>14</v>
      </c>
    </row>
    <row r="216" spans="13:14" x14ac:dyDescent="0.4">
      <c r="M216" s="18" t="str">
        <f t="shared" ca="1" si="6"/>
        <v>DNS</v>
      </c>
      <c r="N216" s="18">
        <f t="shared" ca="1" si="7"/>
        <v>0</v>
      </c>
    </row>
    <row r="217" spans="13:14" x14ac:dyDescent="0.4">
      <c r="M217" s="18">
        <f t="shared" ca="1" si="6"/>
        <v>31</v>
      </c>
      <c r="N217" s="18">
        <f t="shared" ca="1" si="7"/>
        <v>29</v>
      </c>
    </row>
    <row r="218" spans="13:14" x14ac:dyDescent="0.4">
      <c r="M218" s="18" t="str">
        <f t="shared" ca="1" si="6"/>
        <v>DNS</v>
      </c>
      <c r="N218" s="18">
        <f t="shared" ca="1" si="7"/>
        <v>0</v>
      </c>
    </row>
    <row r="219" spans="13:14" x14ac:dyDescent="0.4">
      <c r="M219" s="18" t="str">
        <f t="shared" ca="1" si="6"/>
        <v>DNS</v>
      </c>
      <c r="N219" s="18">
        <f t="shared" ca="1" si="7"/>
        <v>0</v>
      </c>
    </row>
    <row r="220" spans="13:14" x14ac:dyDescent="0.4">
      <c r="M220" s="18">
        <f t="shared" ca="1" si="6"/>
        <v>35</v>
      </c>
      <c r="N220" s="18">
        <f t="shared" ca="1" si="7"/>
        <v>25</v>
      </c>
    </row>
    <row r="221" spans="13:14" x14ac:dyDescent="0.4">
      <c r="M221" s="18">
        <f t="shared" ca="1" si="6"/>
        <v>17</v>
      </c>
      <c r="N221" s="18">
        <f t="shared" ca="1" si="7"/>
        <v>43</v>
      </c>
    </row>
    <row r="222" spans="13:14" x14ac:dyDescent="0.4">
      <c r="M222" s="18">
        <f t="shared" ca="1" si="6"/>
        <v>42</v>
      </c>
      <c r="N222" s="18">
        <f t="shared" ca="1" si="7"/>
        <v>18</v>
      </c>
    </row>
    <row r="223" spans="13:14" x14ac:dyDescent="0.4">
      <c r="M223" s="18" t="str">
        <f t="shared" ca="1" si="6"/>
        <v>DNS</v>
      </c>
      <c r="N223" s="18">
        <f t="shared" ca="1" si="7"/>
        <v>0</v>
      </c>
    </row>
    <row r="224" spans="13:14" x14ac:dyDescent="0.4">
      <c r="M224" s="18">
        <f t="shared" ca="1" si="6"/>
        <v>18</v>
      </c>
      <c r="N224" s="18">
        <f t="shared" ca="1" si="7"/>
        <v>42</v>
      </c>
    </row>
    <row r="225" spans="13:14" x14ac:dyDescent="0.4">
      <c r="M225" s="18">
        <f t="shared" ca="1" si="6"/>
        <v>49</v>
      </c>
      <c r="N225" s="18">
        <f t="shared" ca="1" si="7"/>
        <v>11</v>
      </c>
    </row>
    <row r="226" spans="13:14" x14ac:dyDescent="0.4">
      <c r="M226" s="18">
        <f t="shared" ca="1" si="6"/>
        <v>45</v>
      </c>
      <c r="N226" s="18">
        <f t="shared" ca="1" si="7"/>
        <v>15</v>
      </c>
    </row>
    <row r="227" spans="13:14" x14ac:dyDescent="0.4">
      <c r="M227" s="18">
        <f t="shared" ca="1" si="6"/>
        <v>36</v>
      </c>
      <c r="N227" s="18">
        <f t="shared" ca="1" si="7"/>
        <v>24</v>
      </c>
    </row>
    <row r="228" spans="13:14" x14ac:dyDescent="0.4">
      <c r="M228" s="18" t="str">
        <f t="shared" ca="1" si="6"/>
        <v>DNS</v>
      </c>
      <c r="N228" s="18">
        <f t="shared" ca="1" si="7"/>
        <v>0</v>
      </c>
    </row>
    <row r="229" spans="13:14" x14ac:dyDescent="0.4">
      <c r="M229" s="18" t="str">
        <f t="shared" ca="1" si="6"/>
        <v>DNS</v>
      </c>
      <c r="N229" s="18">
        <f t="shared" ca="1" si="7"/>
        <v>0</v>
      </c>
    </row>
    <row r="230" spans="13:14" x14ac:dyDescent="0.4">
      <c r="M230" s="18">
        <f t="shared" ca="1" si="6"/>
        <v>44</v>
      </c>
      <c r="N230" s="18">
        <f t="shared" ca="1" si="7"/>
        <v>16</v>
      </c>
    </row>
    <row r="231" spans="13:14" x14ac:dyDescent="0.4">
      <c r="M231" s="18" t="str">
        <f t="shared" ca="1" si="6"/>
        <v>DNS</v>
      </c>
      <c r="N231" s="18">
        <f t="shared" ca="1" si="7"/>
        <v>0</v>
      </c>
    </row>
    <row r="232" spans="13:14" x14ac:dyDescent="0.4">
      <c r="M232" s="18" t="str">
        <f t="shared" ca="1" si="6"/>
        <v>DNS</v>
      </c>
      <c r="N232" s="18">
        <f t="shared" ca="1" si="7"/>
        <v>0</v>
      </c>
    </row>
    <row r="233" spans="13:14" x14ac:dyDescent="0.4">
      <c r="M233" s="18" t="str">
        <f t="shared" ca="1" si="6"/>
        <v>DNS</v>
      </c>
      <c r="N233" s="18">
        <f t="shared" ca="1" si="7"/>
        <v>0</v>
      </c>
    </row>
    <row r="234" spans="13:14" x14ac:dyDescent="0.4">
      <c r="M234" s="18" t="str">
        <f t="shared" ca="1" si="6"/>
        <v>DNS</v>
      </c>
      <c r="N234" s="18">
        <f t="shared" ca="1" si="7"/>
        <v>0</v>
      </c>
    </row>
    <row r="235" spans="13:14" x14ac:dyDescent="0.4">
      <c r="M235" s="18">
        <f t="shared" ca="1" si="6"/>
        <v>48</v>
      </c>
      <c r="N235" s="18">
        <f t="shared" ca="1" si="7"/>
        <v>12</v>
      </c>
    </row>
    <row r="236" spans="13:14" x14ac:dyDescent="0.4">
      <c r="M236" s="18">
        <f t="shared" ca="1" si="6"/>
        <v>40</v>
      </c>
      <c r="N236" s="18">
        <f t="shared" ca="1" si="7"/>
        <v>20</v>
      </c>
    </row>
    <row r="237" spans="13:14" x14ac:dyDescent="0.4">
      <c r="M237" s="18" t="str">
        <f t="shared" ca="1" si="6"/>
        <v>DNS</v>
      </c>
      <c r="N237" s="18">
        <f t="shared" ca="1" si="7"/>
        <v>0</v>
      </c>
    </row>
    <row r="238" spans="13:14" x14ac:dyDescent="0.4">
      <c r="M238" s="18">
        <f t="shared" ca="1" si="6"/>
        <v>29</v>
      </c>
      <c r="N238" s="18">
        <f t="shared" ca="1" si="7"/>
        <v>31</v>
      </c>
    </row>
    <row r="239" spans="13:14" x14ac:dyDescent="0.4">
      <c r="M239" s="18">
        <f t="shared" ca="1" si="6"/>
        <v>1</v>
      </c>
      <c r="N239" s="18">
        <f t="shared" ca="1" si="7"/>
        <v>100</v>
      </c>
    </row>
    <row r="240" spans="13:14" x14ac:dyDescent="0.4">
      <c r="M240" s="18">
        <f t="shared" ca="1" si="6"/>
        <v>47</v>
      </c>
      <c r="N240" s="18">
        <f t="shared" ca="1" si="7"/>
        <v>13</v>
      </c>
    </row>
    <row r="241" spans="13:14" x14ac:dyDescent="0.4">
      <c r="M241" s="18" t="str">
        <f t="shared" ca="1" si="6"/>
        <v>DNS</v>
      </c>
      <c r="N241" s="18">
        <f t="shared" ca="1" si="7"/>
        <v>0</v>
      </c>
    </row>
    <row r="242" spans="13:14" x14ac:dyDescent="0.4">
      <c r="M242" s="18">
        <f t="shared" ca="1" si="6"/>
        <v>50</v>
      </c>
      <c r="N242" s="18">
        <f t="shared" ca="1" si="7"/>
        <v>10</v>
      </c>
    </row>
    <row r="243" spans="13:14" x14ac:dyDescent="0.4">
      <c r="M243" s="18">
        <f t="shared" ca="1" si="6"/>
        <v>15</v>
      </c>
      <c r="N243" s="18">
        <f t="shared" ca="1" si="7"/>
        <v>45</v>
      </c>
    </row>
    <row r="244" spans="13:14" x14ac:dyDescent="0.4">
      <c r="M244" s="18">
        <f t="shared" ca="1" si="6"/>
        <v>9</v>
      </c>
      <c r="N244" s="18">
        <f t="shared" ca="1" si="7"/>
        <v>60</v>
      </c>
    </row>
    <row r="245" spans="13:14" x14ac:dyDescent="0.4">
      <c r="M245" s="18" t="str">
        <f t="shared" ca="1" si="6"/>
        <v>DNS</v>
      </c>
      <c r="N245" s="18">
        <f t="shared" ca="1" si="7"/>
        <v>0</v>
      </c>
    </row>
    <row r="246" spans="13:14" x14ac:dyDescent="0.4">
      <c r="M246" s="18" t="str">
        <f t="shared" ca="1" si="6"/>
        <v>DNS</v>
      </c>
      <c r="N246" s="18">
        <f t="shared" ca="1" si="7"/>
        <v>0</v>
      </c>
    </row>
    <row r="247" spans="13:14" x14ac:dyDescent="0.4">
      <c r="M247" s="18" t="str">
        <f t="shared" ca="1" si="6"/>
        <v>DNS</v>
      </c>
      <c r="N247" s="18">
        <f t="shared" ca="1" si="7"/>
        <v>0</v>
      </c>
    </row>
    <row r="248" spans="13:14" x14ac:dyDescent="0.4">
      <c r="M248" s="18">
        <f t="shared" ca="1" si="6"/>
        <v>5</v>
      </c>
      <c r="N248" s="18">
        <f t="shared" ca="1" si="7"/>
        <v>80</v>
      </c>
    </row>
    <row r="249" spans="13:14" x14ac:dyDescent="0.4">
      <c r="M249" s="18">
        <f t="shared" ca="1" si="6"/>
        <v>4</v>
      </c>
      <c r="N249" s="18">
        <f t="shared" ca="1" si="7"/>
        <v>85</v>
      </c>
    </row>
    <row r="250" spans="13:14" x14ac:dyDescent="0.4">
      <c r="M250" s="18">
        <f t="shared" ca="1" si="6"/>
        <v>2</v>
      </c>
      <c r="N250" s="18">
        <f t="shared" ca="1" si="7"/>
        <v>95</v>
      </c>
    </row>
    <row r="251" spans="13:14" x14ac:dyDescent="0.4">
      <c r="M251" s="18">
        <f t="shared" ca="1" si="6"/>
        <v>7</v>
      </c>
      <c r="N251" s="18">
        <f t="shared" ca="1" si="7"/>
        <v>70</v>
      </c>
    </row>
    <row r="252" spans="13:14" x14ac:dyDescent="0.4">
      <c r="M252" s="18">
        <f t="shared" ca="1" si="6"/>
        <v>1</v>
      </c>
      <c r="N252" s="18">
        <f t="shared" ca="1" si="7"/>
        <v>100</v>
      </c>
    </row>
    <row r="253" spans="13:14" x14ac:dyDescent="0.4">
      <c r="M253" s="18">
        <f t="shared" ca="1" si="6"/>
        <v>6</v>
      </c>
      <c r="N253" s="18">
        <f t="shared" ca="1" si="7"/>
        <v>75</v>
      </c>
    </row>
    <row r="254" spans="13:14" x14ac:dyDescent="0.4">
      <c r="M254" s="18">
        <f t="shared" ca="1" si="6"/>
        <v>8</v>
      </c>
      <c r="N254" s="18">
        <f t="shared" ca="1" si="7"/>
        <v>65</v>
      </c>
    </row>
    <row r="255" spans="13:14" x14ac:dyDescent="0.4">
      <c r="M255" s="18">
        <f t="shared" ca="1" si="6"/>
        <v>3</v>
      </c>
      <c r="N255" s="18">
        <f t="shared" ca="1" si="7"/>
        <v>90</v>
      </c>
    </row>
    <row r="256" spans="13:14" x14ac:dyDescent="0.4">
      <c r="M256" s="18">
        <f t="shared" ca="1" si="6"/>
        <v>12</v>
      </c>
      <c r="N256" s="18">
        <f t="shared" ca="1" si="7"/>
        <v>51</v>
      </c>
    </row>
    <row r="257" spans="13:14" x14ac:dyDescent="0.4">
      <c r="M257" s="18">
        <f t="shared" ca="1" si="6"/>
        <v>10</v>
      </c>
      <c r="N257" s="18">
        <f t="shared" ca="1" si="7"/>
        <v>55</v>
      </c>
    </row>
    <row r="258" spans="13:14" x14ac:dyDescent="0.4">
      <c r="M258" s="18">
        <f t="shared" ca="1" si="6"/>
        <v>11</v>
      </c>
      <c r="N258" s="18">
        <f t="shared" ca="1" si="7"/>
        <v>53</v>
      </c>
    </row>
    <row r="259" spans="13:14" x14ac:dyDescent="0.4">
      <c r="M259" s="18" t="str">
        <f t="shared" ca="1" si="6"/>
        <v>DNS</v>
      </c>
      <c r="N259" s="18">
        <f t="shared" ca="1" si="7"/>
        <v>0</v>
      </c>
    </row>
    <row r="260" spans="13:14" x14ac:dyDescent="0.4">
      <c r="M260" s="18">
        <f t="shared" ca="1" si="6"/>
        <v>9</v>
      </c>
      <c r="N260" s="18">
        <f t="shared" ca="1" si="7"/>
        <v>60</v>
      </c>
    </row>
    <row r="261" spans="13:14" x14ac:dyDescent="0.4">
      <c r="M261" s="18">
        <f t="shared" ca="1" si="6"/>
        <v>13</v>
      </c>
      <c r="N261" s="18">
        <f t="shared" ca="1" si="7"/>
        <v>49</v>
      </c>
    </row>
    <row r="262" spans="13:14" x14ac:dyDescent="0.4">
      <c r="M262" s="18" t="str">
        <f t="shared" ca="1" si="6"/>
        <v>DNS</v>
      </c>
      <c r="N262" s="18">
        <f t="shared" ca="1" si="7"/>
        <v>0</v>
      </c>
    </row>
    <row r="263" spans="13:14" x14ac:dyDescent="0.4">
      <c r="M263" s="18" t="str">
        <f t="shared" ca="1" si="6"/>
        <v>DNS</v>
      </c>
      <c r="N263" s="18">
        <f t="shared" ca="1" si="7"/>
        <v>0</v>
      </c>
    </row>
    <row r="264" spans="13:14" x14ac:dyDescent="0.4">
      <c r="M264" s="18" t="str">
        <f t="shared" ca="1" si="6"/>
        <v>DNS</v>
      </c>
      <c r="N264" s="18">
        <f t="shared" ca="1" si="7"/>
        <v>0</v>
      </c>
    </row>
    <row r="265" spans="13:14" x14ac:dyDescent="0.4">
      <c r="M265" s="18">
        <f t="shared" ca="1" si="6"/>
        <v>2</v>
      </c>
      <c r="N265" s="18">
        <f t="shared" ca="1" si="7"/>
        <v>95</v>
      </c>
    </row>
    <row r="266" spans="13:14" x14ac:dyDescent="0.4">
      <c r="M266" s="18">
        <f t="shared" ca="1" si="6"/>
        <v>4</v>
      </c>
      <c r="N266" s="18">
        <f t="shared" ca="1" si="7"/>
        <v>85</v>
      </c>
    </row>
    <row r="267" spans="13:14" x14ac:dyDescent="0.4">
      <c r="M267" s="18">
        <f t="shared" ca="1" si="6"/>
        <v>28</v>
      </c>
      <c r="N267" s="18">
        <f t="shared" ca="1" si="7"/>
        <v>32</v>
      </c>
    </row>
    <row r="268" spans="13:14" x14ac:dyDescent="0.4">
      <c r="M268" s="18">
        <f t="shared" ca="1" si="6"/>
        <v>6</v>
      </c>
      <c r="N268" s="18">
        <f t="shared" ca="1" si="7"/>
        <v>75</v>
      </c>
    </row>
    <row r="269" spans="13:14" x14ac:dyDescent="0.4">
      <c r="M269" s="18">
        <f t="shared" ref="M269:M332" ca="1" si="8">IFERROR(INDEX(INDIRECT("'Individual Results'!" &amp; ADDRESS(ROW()-ROW($M$11)+1, $J$3)), 1), "")</f>
        <v>11</v>
      </c>
      <c r="N269" s="18">
        <f t="shared" ref="N269:N332" ca="1" si="9">IFERROR(INDEX(INDIRECT("'Individual Results'!" &amp; ADDRESS(ROW()-ROW($N$11)+1, $K$3)), 1), "")</f>
        <v>53</v>
      </c>
    </row>
    <row r="270" spans="13:14" x14ac:dyDescent="0.4">
      <c r="M270" s="18">
        <f t="shared" ca="1" si="8"/>
        <v>42</v>
      </c>
      <c r="N270" s="18">
        <f t="shared" ca="1" si="9"/>
        <v>18</v>
      </c>
    </row>
    <row r="271" spans="13:14" x14ac:dyDescent="0.4">
      <c r="M271" s="18">
        <f t="shared" ca="1" si="8"/>
        <v>10</v>
      </c>
      <c r="N271" s="18">
        <f t="shared" ca="1" si="9"/>
        <v>55</v>
      </c>
    </row>
    <row r="272" spans="13:14" x14ac:dyDescent="0.4">
      <c r="M272" s="18">
        <f t="shared" ca="1" si="8"/>
        <v>5</v>
      </c>
      <c r="N272" s="18">
        <f t="shared" ca="1" si="9"/>
        <v>80</v>
      </c>
    </row>
    <row r="273" spans="13:14" x14ac:dyDescent="0.4">
      <c r="M273" s="18" t="str">
        <f t="shared" ca="1" si="8"/>
        <v>DNS</v>
      </c>
      <c r="N273" s="18">
        <f t="shared" ca="1" si="9"/>
        <v>0</v>
      </c>
    </row>
    <row r="274" spans="13:14" x14ac:dyDescent="0.4">
      <c r="M274" s="18">
        <f t="shared" ca="1" si="8"/>
        <v>27</v>
      </c>
      <c r="N274" s="18">
        <f t="shared" ca="1" si="9"/>
        <v>33</v>
      </c>
    </row>
    <row r="275" spans="13:14" x14ac:dyDescent="0.4">
      <c r="M275" s="18">
        <f t="shared" ca="1" si="8"/>
        <v>75</v>
      </c>
      <c r="N275" s="18">
        <f t="shared" ca="1" si="9"/>
        <v>1</v>
      </c>
    </row>
    <row r="276" spans="13:14" x14ac:dyDescent="0.4">
      <c r="M276" s="18" t="str">
        <f t="shared" ca="1" si="8"/>
        <v>DNS</v>
      </c>
      <c r="N276" s="18">
        <f t="shared" ca="1" si="9"/>
        <v>0</v>
      </c>
    </row>
    <row r="277" spans="13:14" x14ac:dyDescent="0.4">
      <c r="M277" s="18" t="str">
        <f t="shared" ca="1" si="8"/>
        <v>DNS</v>
      </c>
      <c r="N277" s="18">
        <f t="shared" ca="1" si="9"/>
        <v>0</v>
      </c>
    </row>
    <row r="278" spans="13:14" x14ac:dyDescent="0.4">
      <c r="M278" s="18">
        <f t="shared" ca="1" si="8"/>
        <v>3</v>
      </c>
      <c r="N278" s="18">
        <f t="shared" ca="1" si="9"/>
        <v>90</v>
      </c>
    </row>
    <row r="279" spans="13:14" x14ac:dyDescent="0.4">
      <c r="M279" s="18">
        <f t="shared" ca="1" si="8"/>
        <v>1</v>
      </c>
      <c r="N279" s="18">
        <f t="shared" ca="1" si="9"/>
        <v>100</v>
      </c>
    </row>
    <row r="280" spans="13:14" x14ac:dyDescent="0.4">
      <c r="M280" s="18">
        <f t="shared" ca="1" si="8"/>
        <v>19</v>
      </c>
      <c r="N280" s="18">
        <f t="shared" ca="1" si="9"/>
        <v>41</v>
      </c>
    </row>
    <row r="281" spans="13:14" x14ac:dyDescent="0.4">
      <c r="M281" s="18">
        <f t="shared" ca="1" si="8"/>
        <v>16</v>
      </c>
      <c r="N281" s="18">
        <f t="shared" ca="1" si="9"/>
        <v>44</v>
      </c>
    </row>
    <row r="282" spans="13:14" x14ac:dyDescent="0.4">
      <c r="M282" s="18">
        <f t="shared" ca="1" si="8"/>
        <v>53</v>
      </c>
      <c r="N282" s="18">
        <f t="shared" ca="1" si="9"/>
        <v>7</v>
      </c>
    </row>
    <row r="283" spans="13:14" x14ac:dyDescent="0.4">
      <c r="M283" s="18">
        <f t="shared" ca="1" si="8"/>
        <v>36</v>
      </c>
      <c r="N283" s="18">
        <f t="shared" ca="1" si="9"/>
        <v>24</v>
      </c>
    </row>
    <row r="284" spans="13:14" x14ac:dyDescent="0.4">
      <c r="M284" s="18">
        <f t="shared" ca="1" si="8"/>
        <v>20</v>
      </c>
      <c r="N284" s="18">
        <f t="shared" ca="1" si="9"/>
        <v>40</v>
      </c>
    </row>
    <row r="285" spans="13:14" x14ac:dyDescent="0.4">
      <c r="M285" s="18">
        <f t="shared" ca="1" si="8"/>
        <v>7</v>
      </c>
      <c r="N285" s="18">
        <f t="shared" ca="1" si="9"/>
        <v>70</v>
      </c>
    </row>
    <row r="286" spans="13:14" x14ac:dyDescent="0.4">
      <c r="M286" s="18">
        <f t="shared" ca="1" si="8"/>
        <v>66</v>
      </c>
      <c r="N286" s="18">
        <f t="shared" ca="1" si="9"/>
        <v>1</v>
      </c>
    </row>
    <row r="287" spans="13:14" x14ac:dyDescent="0.4">
      <c r="M287" s="18">
        <f t="shared" ca="1" si="8"/>
        <v>38</v>
      </c>
      <c r="N287" s="18">
        <f t="shared" ca="1" si="9"/>
        <v>22</v>
      </c>
    </row>
    <row r="288" spans="13:14" x14ac:dyDescent="0.4">
      <c r="M288" s="18">
        <f t="shared" ca="1" si="8"/>
        <v>22</v>
      </c>
      <c r="N288" s="18">
        <f t="shared" ca="1" si="9"/>
        <v>38</v>
      </c>
    </row>
    <row r="289" spans="13:14" x14ac:dyDescent="0.4">
      <c r="M289" s="18">
        <f t="shared" ca="1" si="8"/>
        <v>67</v>
      </c>
      <c r="N289" s="18">
        <f t="shared" ca="1" si="9"/>
        <v>1</v>
      </c>
    </row>
    <row r="290" spans="13:14" x14ac:dyDescent="0.4">
      <c r="M290" s="18">
        <f t="shared" ca="1" si="8"/>
        <v>23</v>
      </c>
      <c r="N290" s="18">
        <f t="shared" ca="1" si="9"/>
        <v>37</v>
      </c>
    </row>
    <row r="291" spans="13:14" x14ac:dyDescent="0.4">
      <c r="M291" s="18">
        <f t="shared" ca="1" si="8"/>
        <v>14</v>
      </c>
      <c r="N291" s="18">
        <f t="shared" ca="1" si="9"/>
        <v>47</v>
      </c>
    </row>
    <row r="292" spans="13:14" x14ac:dyDescent="0.4">
      <c r="M292" s="18">
        <f t="shared" ca="1" si="8"/>
        <v>40</v>
      </c>
      <c r="N292" s="18">
        <f t="shared" ca="1" si="9"/>
        <v>20</v>
      </c>
    </row>
    <row r="293" spans="13:14" x14ac:dyDescent="0.4">
      <c r="M293" s="18">
        <f t="shared" ca="1" si="8"/>
        <v>26</v>
      </c>
      <c r="N293" s="18">
        <f t="shared" ca="1" si="9"/>
        <v>34</v>
      </c>
    </row>
    <row r="294" spans="13:14" x14ac:dyDescent="0.4">
      <c r="M294" s="18">
        <f t="shared" ca="1" si="8"/>
        <v>64</v>
      </c>
      <c r="N294" s="18">
        <f t="shared" ca="1" si="9"/>
        <v>1</v>
      </c>
    </row>
    <row r="295" spans="13:14" x14ac:dyDescent="0.4">
      <c r="M295" s="18">
        <f t="shared" ca="1" si="8"/>
        <v>43</v>
      </c>
      <c r="N295" s="18">
        <f t="shared" ca="1" si="9"/>
        <v>17</v>
      </c>
    </row>
    <row r="296" spans="13:14" x14ac:dyDescent="0.4">
      <c r="M296" s="18" t="str">
        <f t="shared" ca="1" si="8"/>
        <v>DNS</v>
      </c>
      <c r="N296" s="18">
        <f t="shared" ca="1" si="9"/>
        <v>0</v>
      </c>
    </row>
    <row r="297" spans="13:14" x14ac:dyDescent="0.4">
      <c r="M297" s="18">
        <f t="shared" ca="1" si="8"/>
        <v>55</v>
      </c>
      <c r="N297" s="18">
        <f t="shared" ca="1" si="9"/>
        <v>5</v>
      </c>
    </row>
    <row r="298" spans="13:14" x14ac:dyDescent="0.4">
      <c r="M298" s="18">
        <f t="shared" ca="1" si="8"/>
        <v>21</v>
      </c>
      <c r="N298" s="18">
        <f t="shared" ca="1" si="9"/>
        <v>39</v>
      </c>
    </row>
    <row r="299" spans="13:14" x14ac:dyDescent="0.4">
      <c r="M299" s="18">
        <f t="shared" ca="1" si="8"/>
        <v>34</v>
      </c>
      <c r="N299" s="18">
        <f t="shared" ca="1" si="9"/>
        <v>26</v>
      </c>
    </row>
    <row r="300" spans="13:14" x14ac:dyDescent="0.4">
      <c r="M300" s="18">
        <f t="shared" ca="1" si="8"/>
        <v>12</v>
      </c>
      <c r="N300" s="18">
        <f t="shared" ca="1" si="9"/>
        <v>51</v>
      </c>
    </row>
    <row r="301" spans="13:14" x14ac:dyDescent="0.4">
      <c r="M301" s="18">
        <f t="shared" ca="1" si="8"/>
        <v>8</v>
      </c>
      <c r="N301" s="18">
        <f t="shared" ca="1" si="9"/>
        <v>65</v>
      </c>
    </row>
    <row r="302" spans="13:14" x14ac:dyDescent="0.4">
      <c r="M302" s="18">
        <f t="shared" ca="1" si="8"/>
        <v>9</v>
      </c>
      <c r="N302" s="18">
        <f t="shared" ca="1" si="9"/>
        <v>60</v>
      </c>
    </row>
    <row r="303" spans="13:14" x14ac:dyDescent="0.4">
      <c r="M303" s="18">
        <f t="shared" ca="1" si="8"/>
        <v>49</v>
      </c>
      <c r="N303" s="18">
        <f t="shared" ca="1" si="9"/>
        <v>11</v>
      </c>
    </row>
    <row r="304" spans="13:14" x14ac:dyDescent="0.4">
      <c r="M304" s="18">
        <f t="shared" ca="1" si="8"/>
        <v>52</v>
      </c>
      <c r="N304" s="18">
        <f t="shared" ca="1" si="9"/>
        <v>8</v>
      </c>
    </row>
    <row r="305" spans="13:14" x14ac:dyDescent="0.4">
      <c r="M305" s="18">
        <f t="shared" ca="1" si="8"/>
        <v>68</v>
      </c>
      <c r="N305" s="18">
        <f t="shared" ca="1" si="9"/>
        <v>1</v>
      </c>
    </row>
    <row r="306" spans="13:14" x14ac:dyDescent="0.4">
      <c r="M306" s="18">
        <f t="shared" ca="1" si="8"/>
        <v>73</v>
      </c>
      <c r="N306" s="18">
        <f t="shared" ca="1" si="9"/>
        <v>1</v>
      </c>
    </row>
    <row r="307" spans="13:14" x14ac:dyDescent="0.4">
      <c r="M307" s="18">
        <f t="shared" ca="1" si="8"/>
        <v>56</v>
      </c>
      <c r="N307" s="18">
        <f t="shared" ca="1" si="9"/>
        <v>4</v>
      </c>
    </row>
    <row r="308" spans="13:14" x14ac:dyDescent="0.4">
      <c r="M308" s="18">
        <f t="shared" ca="1" si="8"/>
        <v>30</v>
      </c>
      <c r="N308" s="18">
        <f t="shared" ca="1" si="9"/>
        <v>30</v>
      </c>
    </row>
    <row r="309" spans="13:14" x14ac:dyDescent="0.4">
      <c r="M309" s="18">
        <f t="shared" ca="1" si="8"/>
        <v>77</v>
      </c>
      <c r="N309" s="18">
        <f t="shared" ca="1" si="9"/>
        <v>1</v>
      </c>
    </row>
    <row r="310" spans="13:14" x14ac:dyDescent="0.4">
      <c r="M310" s="18">
        <f t="shared" ca="1" si="8"/>
        <v>31</v>
      </c>
      <c r="N310" s="18">
        <f t="shared" ca="1" si="9"/>
        <v>29</v>
      </c>
    </row>
    <row r="311" spans="13:14" x14ac:dyDescent="0.4">
      <c r="M311" s="18">
        <f t="shared" ca="1" si="8"/>
        <v>46</v>
      </c>
      <c r="N311" s="18">
        <f t="shared" ca="1" si="9"/>
        <v>14</v>
      </c>
    </row>
    <row r="312" spans="13:14" x14ac:dyDescent="0.4">
      <c r="M312" s="18" t="str">
        <f t="shared" ca="1" si="8"/>
        <v>DNS</v>
      </c>
      <c r="N312" s="18">
        <f t="shared" ca="1" si="9"/>
        <v>0</v>
      </c>
    </row>
    <row r="313" spans="13:14" x14ac:dyDescent="0.4">
      <c r="M313" s="18">
        <f t="shared" ca="1" si="8"/>
        <v>33</v>
      </c>
      <c r="N313" s="18">
        <f t="shared" ca="1" si="9"/>
        <v>27</v>
      </c>
    </row>
    <row r="314" spans="13:14" x14ac:dyDescent="0.4">
      <c r="M314" s="18">
        <f t="shared" ca="1" si="8"/>
        <v>70</v>
      </c>
      <c r="N314" s="18">
        <f t="shared" ca="1" si="9"/>
        <v>1</v>
      </c>
    </row>
    <row r="315" spans="13:14" x14ac:dyDescent="0.4">
      <c r="M315" s="18">
        <f t="shared" ca="1" si="8"/>
        <v>17</v>
      </c>
      <c r="N315" s="18">
        <f t="shared" ca="1" si="9"/>
        <v>43</v>
      </c>
    </row>
    <row r="316" spans="13:14" x14ac:dyDescent="0.4">
      <c r="M316" s="18" t="str">
        <f t="shared" ca="1" si="8"/>
        <v>DNS</v>
      </c>
      <c r="N316" s="18">
        <f t="shared" ca="1" si="9"/>
        <v>0</v>
      </c>
    </row>
    <row r="317" spans="13:14" x14ac:dyDescent="0.4">
      <c r="M317" s="18">
        <f t="shared" ca="1" si="8"/>
        <v>58</v>
      </c>
      <c r="N317" s="18">
        <f t="shared" ca="1" si="9"/>
        <v>2</v>
      </c>
    </row>
    <row r="318" spans="13:14" x14ac:dyDescent="0.4">
      <c r="M318" s="18" t="str">
        <f t="shared" ca="1" si="8"/>
        <v>DNS</v>
      </c>
      <c r="N318" s="18">
        <f t="shared" ca="1" si="9"/>
        <v>0</v>
      </c>
    </row>
    <row r="319" spans="13:14" x14ac:dyDescent="0.4">
      <c r="M319" s="18">
        <f t="shared" ca="1" si="8"/>
        <v>51</v>
      </c>
      <c r="N319" s="18">
        <f t="shared" ca="1" si="9"/>
        <v>9</v>
      </c>
    </row>
    <row r="320" spans="13:14" x14ac:dyDescent="0.4">
      <c r="M320" s="18">
        <f t="shared" ca="1" si="8"/>
        <v>35</v>
      </c>
      <c r="N320" s="18">
        <f t="shared" ca="1" si="9"/>
        <v>25</v>
      </c>
    </row>
    <row r="321" spans="13:14" x14ac:dyDescent="0.4">
      <c r="M321" s="18">
        <f t="shared" ca="1" si="8"/>
        <v>65</v>
      </c>
      <c r="N321" s="18">
        <f t="shared" ca="1" si="9"/>
        <v>1</v>
      </c>
    </row>
    <row r="322" spans="13:14" x14ac:dyDescent="0.4">
      <c r="M322" s="18">
        <f t="shared" ca="1" si="8"/>
        <v>60</v>
      </c>
      <c r="N322" s="18">
        <f t="shared" ca="1" si="9"/>
        <v>1</v>
      </c>
    </row>
    <row r="323" spans="13:14" x14ac:dyDescent="0.4">
      <c r="M323" s="18">
        <f t="shared" ca="1" si="8"/>
        <v>76</v>
      </c>
      <c r="N323" s="18">
        <f t="shared" ca="1" si="9"/>
        <v>1</v>
      </c>
    </row>
    <row r="324" spans="13:14" x14ac:dyDescent="0.4">
      <c r="M324" s="18">
        <f t="shared" ca="1" si="8"/>
        <v>13</v>
      </c>
      <c r="N324" s="18">
        <f t="shared" ca="1" si="9"/>
        <v>49</v>
      </c>
    </row>
    <row r="325" spans="13:14" x14ac:dyDescent="0.4">
      <c r="M325" s="18" t="str">
        <f t="shared" ca="1" si="8"/>
        <v>DNF</v>
      </c>
      <c r="N325" s="18">
        <f t="shared" ca="1" si="9"/>
        <v>1</v>
      </c>
    </row>
    <row r="326" spans="13:14" x14ac:dyDescent="0.4">
      <c r="M326" s="18">
        <f t="shared" ca="1" si="8"/>
        <v>37</v>
      </c>
      <c r="N326" s="18">
        <f t="shared" ca="1" si="9"/>
        <v>23</v>
      </c>
    </row>
    <row r="327" spans="13:14" x14ac:dyDescent="0.4">
      <c r="M327" s="18" t="str">
        <f t="shared" ca="1" si="8"/>
        <v>DNS</v>
      </c>
      <c r="N327" s="18">
        <f t="shared" ca="1" si="9"/>
        <v>0</v>
      </c>
    </row>
    <row r="328" spans="13:14" x14ac:dyDescent="0.4">
      <c r="M328" s="18" t="str">
        <f t="shared" ca="1" si="8"/>
        <v>DNS</v>
      </c>
      <c r="N328" s="18">
        <f t="shared" ca="1" si="9"/>
        <v>0</v>
      </c>
    </row>
    <row r="329" spans="13:14" x14ac:dyDescent="0.4">
      <c r="M329" s="18">
        <f t="shared" ca="1" si="8"/>
        <v>44</v>
      </c>
      <c r="N329" s="18">
        <f t="shared" ca="1" si="9"/>
        <v>16</v>
      </c>
    </row>
    <row r="330" spans="13:14" x14ac:dyDescent="0.4">
      <c r="M330" s="18">
        <f t="shared" ca="1" si="8"/>
        <v>47</v>
      </c>
      <c r="N330" s="18">
        <f t="shared" ca="1" si="9"/>
        <v>13</v>
      </c>
    </row>
    <row r="331" spans="13:14" x14ac:dyDescent="0.4">
      <c r="M331" s="18" t="str">
        <f t="shared" ca="1" si="8"/>
        <v>DNS</v>
      </c>
      <c r="N331" s="18">
        <f t="shared" ca="1" si="9"/>
        <v>0</v>
      </c>
    </row>
    <row r="332" spans="13:14" x14ac:dyDescent="0.4">
      <c r="M332" s="18">
        <f t="shared" ca="1" si="8"/>
        <v>25</v>
      </c>
      <c r="N332" s="18">
        <f t="shared" ca="1" si="9"/>
        <v>35</v>
      </c>
    </row>
    <row r="333" spans="13:14" x14ac:dyDescent="0.4">
      <c r="M333" s="18" t="str">
        <f t="shared" ref="M333:M396" ca="1" si="10">IFERROR(INDEX(INDIRECT("'Individual Results'!" &amp; ADDRESS(ROW()-ROW($M$11)+1, $J$3)), 1), "")</f>
        <v>DNS</v>
      </c>
      <c r="N333" s="18">
        <f t="shared" ref="N333:N396" ca="1" si="11">IFERROR(INDEX(INDIRECT("'Individual Results'!" &amp; ADDRESS(ROW()-ROW($N$11)+1, $K$3)), 1), "")</f>
        <v>0</v>
      </c>
    </row>
    <row r="334" spans="13:14" x14ac:dyDescent="0.4">
      <c r="M334" s="18">
        <f t="shared" ca="1" si="10"/>
        <v>63</v>
      </c>
      <c r="N334" s="18">
        <f t="shared" ca="1" si="11"/>
        <v>1</v>
      </c>
    </row>
    <row r="335" spans="13:14" x14ac:dyDescent="0.4">
      <c r="M335" s="18">
        <f t="shared" ca="1" si="10"/>
        <v>69</v>
      </c>
      <c r="N335" s="18">
        <f t="shared" ca="1" si="11"/>
        <v>1</v>
      </c>
    </row>
    <row r="336" spans="13:14" x14ac:dyDescent="0.4">
      <c r="M336" s="18" t="str">
        <f t="shared" ca="1" si="10"/>
        <v>DNS</v>
      </c>
      <c r="N336" s="18">
        <f t="shared" ca="1" si="11"/>
        <v>0</v>
      </c>
    </row>
    <row r="337" spans="13:14" x14ac:dyDescent="0.4">
      <c r="M337" s="18">
        <f t="shared" ca="1" si="10"/>
        <v>48</v>
      </c>
      <c r="N337" s="18">
        <f t="shared" ca="1" si="11"/>
        <v>12</v>
      </c>
    </row>
    <row r="338" spans="13:14" x14ac:dyDescent="0.4">
      <c r="M338" s="18">
        <f t="shared" ca="1" si="10"/>
        <v>18</v>
      </c>
      <c r="N338" s="18">
        <f t="shared" ca="1" si="11"/>
        <v>42</v>
      </c>
    </row>
    <row r="339" spans="13:14" x14ac:dyDescent="0.4">
      <c r="M339" s="18" t="str">
        <f t="shared" ca="1" si="10"/>
        <v>DNS</v>
      </c>
      <c r="N339" s="18">
        <f t="shared" ca="1" si="11"/>
        <v>0</v>
      </c>
    </row>
    <row r="340" spans="13:14" x14ac:dyDescent="0.4">
      <c r="M340" s="18" t="str">
        <f t="shared" ca="1" si="10"/>
        <v>DNS</v>
      </c>
      <c r="N340" s="18">
        <f t="shared" ca="1" si="11"/>
        <v>0</v>
      </c>
    </row>
    <row r="341" spans="13:14" x14ac:dyDescent="0.4">
      <c r="M341" s="18" t="str">
        <f t="shared" ca="1" si="10"/>
        <v>DNS</v>
      </c>
      <c r="N341" s="18">
        <f t="shared" ca="1" si="11"/>
        <v>0</v>
      </c>
    </row>
    <row r="342" spans="13:14" x14ac:dyDescent="0.4">
      <c r="M342" s="18">
        <f t="shared" ca="1" si="10"/>
        <v>57</v>
      </c>
      <c r="N342" s="18">
        <f t="shared" ca="1" si="11"/>
        <v>3</v>
      </c>
    </row>
    <row r="343" spans="13:14" x14ac:dyDescent="0.4">
      <c r="M343" s="18">
        <f t="shared" ca="1" si="10"/>
        <v>78</v>
      </c>
      <c r="N343" s="18">
        <f t="shared" ca="1" si="11"/>
        <v>1</v>
      </c>
    </row>
    <row r="344" spans="13:14" x14ac:dyDescent="0.4">
      <c r="M344" s="18">
        <f t="shared" ca="1" si="10"/>
        <v>61</v>
      </c>
      <c r="N344" s="18">
        <f t="shared" ca="1" si="11"/>
        <v>1</v>
      </c>
    </row>
    <row r="345" spans="13:14" x14ac:dyDescent="0.4">
      <c r="M345" s="18">
        <f t="shared" ca="1" si="10"/>
        <v>24</v>
      </c>
      <c r="N345" s="18">
        <f t="shared" ca="1" si="11"/>
        <v>36</v>
      </c>
    </row>
    <row r="346" spans="13:14" x14ac:dyDescent="0.4">
      <c r="M346" s="18">
        <f t="shared" ca="1" si="10"/>
        <v>71</v>
      </c>
      <c r="N346" s="18">
        <f t="shared" ca="1" si="11"/>
        <v>1</v>
      </c>
    </row>
    <row r="347" spans="13:14" x14ac:dyDescent="0.4">
      <c r="M347" s="18" t="str">
        <f t="shared" ca="1" si="10"/>
        <v>DNS</v>
      </c>
      <c r="N347" s="18">
        <f t="shared" ca="1" si="11"/>
        <v>0</v>
      </c>
    </row>
    <row r="348" spans="13:14" x14ac:dyDescent="0.4">
      <c r="M348" s="18" t="str">
        <f t="shared" ca="1" si="10"/>
        <v>DNS</v>
      </c>
      <c r="N348" s="18">
        <f t="shared" ca="1" si="11"/>
        <v>0</v>
      </c>
    </row>
    <row r="349" spans="13:14" x14ac:dyDescent="0.4">
      <c r="M349" s="18" t="str">
        <f t="shared" ca="1" si="10"/>
        <v>DNS</v>
      </c>
      <c r="N349" s="18">
        <f t="shared" ca="1" si="11"/>
        <v>0</v>
      </c>
    </row>
    <row r="350" spans="13:14" x14ac:dyDescent="0.4">
      <c r="M350" s="18" t="str">
        <f t="shared" ca="1" si="10"/>
        <v>DNS</v>
      </c>
      <c r="N350" s="18">
        <f t="shared" ca="1" si="11"/>
        <v>0</v>
      </c>
    </row>
    <row r="351" spans="13:14" x14ac:dyDescent="0.4">
      <c r="M351" s="18" t="str">
        <f t="shared" ca="1" si="10"/>
        <v>DNS</v>
      </c>
      <c r="N351" s="18">
        <f t="shared" ca="1" si="11"/>
        <v>0</v>
      </c>
    </row>
    <row r="352" spans="13:14" x14ac:dyDescent="0.4">
      <c r="M352" s="18" t="str">
        <f t="shared" ca="1" si="10"/>
        <v>DNS</v>
      </c>
      <c r="N352" s="18">
        <f t="shared" ca="1" si="11"/>
        <v>0</v>
      </c>
    </row>
    <row r="353" spans="13:14" x14ac:dyDescent="0.4">
      <c r="M353" s="18">
        <f t="shared" ca="1" si="10"/>
        <v>62</v>
      </c>
      <c r="N353" s="18">
        <f t="shared" ca="1" si="11"/>
        <v>1</v>
      </c>
    </row>
    <row r="354" spans="13:14" x14ac:dyDescent="0.4">
      <c r="M354" s="18" t="str">
        <f t="shared" ca="1" si="10"/>
        <v>DNS</v>
      </c>
      <c r="N354" s="18">
        <f t="shared" ca="1" si="11"/>
        <v>0</v>
      </c>
    </row>
    <row r="355" spans="13:14" x14ac:dyDescent="0.4">
      <c r="M355" s="18">
        <f t="shared" ca="1" si="10"/>
        <v>45</v>
      </c>
      <c r="N355" s="18">
        <f t="shared" ca="1" si="11"/>
        <v>15</v>
      </c>
    </row>
    <row r="356" spans="13:14" x14ac:dyDescent="0.4">
      <c r="M356" s="18">
        <f t="shared" ca="1" si="10"/>
        <v>15</v>
      </c>
      <c r="N356" s="18">
        <f t="shared" ca="1" si="11"/>
        <v>45</v>
      </c>
    </row>
    <row r="357" spans="13:14" x14ac:dyDescent="0.4">
      <c r="M357" s="18" t="str">
        <f t="shared" ca="1" si="10"/>
        <v>DNS</v>
      </c>
      <c r="N357" s="18">
        <f t="shared" ca="1" si="11"/>
        <v>0</v>
      </c>
    </row>
    <row r="358" spans="13:14" x14ac:dyDescent="0.4">
      <c r="M358" s="18" t="str">
        <f t="shared" ca="1" si="10"/>
        <v>DNS</v>
      </c>
      <c r="N358" s="18">
        <f t="shared" ca="1" si="11"/>
        <v>0</v>
      </c>
    </row>
    <row r="359" spans="13:14" x14ac:dyDescent="0.4">
      <c r="M359" s="18" t="str">
        <f t="shared" ca="1" si="10"/>
        <v>DNS</v>
      </c>
      <c r="N359" s="18">
        <f t="shared" ca="1" si="11"/>
        <v>0</v>
      </c>
    </row>
    <row r="360" spans="13:14" x14ac:dyDescent="0.4">
      <c r="M360" s="18">
        <f t="shared" ca="1" si="10"/>
        <v>50</v>
      </c>
      <c r="N360" s="18">
        <f t="shared" ca="1" si="11"/>
        <v>10</v>
      </c>
    </row>
    <row r="361" spans="13:14" x14ac:dyDescent="0.4">
      <c r="M361" s="18" t="str">
        <f t="shared" ca="1" si="10"/>
        <v>DNS</v>
      </c>
      <c r="N361" s="18">
        <f t="shared" ca="1" si="11"/>
        <v>0</v>
      </c>
    </row>
    <row r="362" spans="13:14" x14ac:dyDescent="0.4">
      <c r="M362" s="18">
        <f t="shared" ca="1" si="10"/>
        <v>79</v>
      </c>
      <c r="N362" s="18">
        <f t="shared" ca="1" si="11"/>
        <v>1</v>
      </c>
    </row>
    <row r="363" spans="13:14" x14ac:dyDescent="0.4">
      <c r="M363" s="18">
        <f t="shared" ca="1" si="10"/>
        <v>59</v>
      </c>
      <c r="N363" s="18">
        <f t="shared" ca="1" si="11"/>
        <v>1</v>
      </c>
    </row>
    <row r="364" spans="13:14" x14ac:dyDescent="0.4">
      <c r="M364" s="18" t="str">
        <f t="shared" ca="1" si="10"/>
        <v>DNS</v>
      </c>
      <c r="N364" s="18">
        <f t="shared" ca="1" si="11"/>
        <v>0</v>
      </c>
    </row>
    <row r="365" spans="13:14" x14ac:dyDescent="0.4">
      <c r="M365" s="18" t="str">
        <f t="shared" ca="1" si="10"/>
        <v>DNS</v>
      </c>
      <c r="N365" s="18">
        <f t="shared" ca="1" si="11"/>
        <v>0</v>
      </c>
    </row>
    <row r="366" spans="13:14" x14ac:dyDescent="0.4">
      <c r="M366" s="18">
        <f t="shared" ca="1" si="10"/>
        <v>41</v>
      </c>
      <c r="N366" s="18">
        <f t="shared" ca="1" si="11"/>
        <v>19</v>
      </c>
    </row>
    <row r="367" spans="13:14" x14ac:dyDescent="0.4">
      <c r="M367" s="18">
        <f t="shared" ca="1" si="10"/>
        <v>29</v>
      </c>
      <c r="N367" s="18">
        <f t="shared" ca="1" si="11"/>
        <v>31</v>
      </c>
    </row>
    <row r="368" spans="13:14" x14ac:dyDescent="0.4">
      <c r="M368" s="18" t="str">
        <f t="shared" ca="1" si="10"/>
        <v>DNS</v>
      </c>
      <c r="N368" s="18">
        <f t="shared" ca="1" si="11"/>
        <v>0</v>
      </c>
    </row>
    <row r="369" spans="13:14" x14ac:dyDescent="0.4">
      <c r="M369" s="18">
        <f t="shared" ca="1" si="10"/>
        <v>39</v>
      </c>
      <c r="N369" s="18">
        <f t="shared" ca="1" si="11"/>
        <v>21</v>
      </c>
    </row>
    <row r="370" spans="13:14" x14ac:dyDescent="0.4">
      <c r="M370" s="18">
        <f t="shared" ca="1" si="10"/>
        <v>80</v>
      </c>
      <c r="N370" s="18">
        <f t="shared" ca="1" si="11"/>
        <v>1</v>
      </c>
    </row>
    <row r="371" spans="13:14" x14ac:dyDescent="0.4">
      <c r="M371" s="18">
        <f t="shared" ca="1" si="10"/>
        <v>32</v>
      </c>
      <c r="N371" s="18">
        <f t="shared" ca="1" si="11"/>
        <v>28</v>
      </c>
    </row>
    <row r="372" spans="13:14" x14ac:dyDescent="0.4">
      <c r="M372" s="18" t="str">
        <f t="shared" ca="1" si="10"/>
        <v>DNS</v>
      </c>
      <c r="N372" s="18">
        <f t="shared" ca="1" si="11"/>
        <v>0</v>
      </c>
    </row>
    <row r="373" spans="13:14" x14ac:dyDescent="0.4">
      <c r="M373" s="18" t="str">
        <f t="shared" ca="1" si="10"/>
        <v>DNS</v>
      </c>
      <c r="N373" s="18">
        <f t="shared" ca="1" si="11"/>
        <v>0</v>
      </c>
    </row>
    <row r="374" spans="13:14" x14ac:dyDescent="0.4">
      <c r="M374" s="18" t="str">
        <f t="shared" ca="1" si="10"/>
        <v>DNS</v>
      </c>
      <c r="N374" s="18">
        <f t="shared" ca="1" si="11"/>
        <v>0</v>
      </c>
    </row>
    <row r="375" spans="13:14" x14ac:dyDescent="0.4">
      <c r="M375" s="18">
        <f t="shared" ca="1" si="10"/>
        <v>72</v>
      </c>
      <c r="N375" s="18">
        <f t="shared" ca="1" si="11"/>
        <v>1</v>
      </c>
    </row>
    <row r="376" spans="13:14" x14ac:dyDescent="0.4">
      <c r="M376" s="18">
        <f t="shared" ca="1" si="10"/>
        <v>54</v>
      </c>
      <c r="N376" s="18">
        <f t="shared" ca="1" si="11"/>
        <v>6</v>
      </c>
    </row>
    <row r="377" spans="13:14" x14ac:dyDescent="0.4">
      <c r="M377" s="18" t="str">
        <f t="shared" ca="1" si="10"/>
        <v>DNS</v>
      </c>
      <c r="N377" s="18">
        <f t="shared" ca="1" si="11"/>
        <v>0</v>
      </c>
    </row>
    <row r="378" spans="13:14" x14ac:dyDescent="0.4">
      <c r="M378" s="18">
        <f t="shared" ca="1" si="10"/>
        <v>74</v>
      </c>
      <c r="N378" s="18">
        <f t="shared" ca="1" si="11"/>
        <v>1</v>
      </c>
    </row>
    <row r="379" spans="13:14" x14ac:dyDescent="0.4">
      <c r="M379" s="18">
        <f t="shared" ca="1" si="10"/>
        <v>5</v>
      </c>
      <c r="N379" s="18">
        <f t="shared" ca="1" si="11"/>
        <v>80</v>
      </c>
    </row>
    <row r="380" spans="13:14" x14ac:dyDescent="0.4">
      <c r="M380" s="18">
        <f t="shared" ca="1" si="10"/>
        <v>4</v>
      </c>
      <c r="N380" s="18">
        <f t="shared" ca="1" si="11"/>
        <v>85</v>
      </c>
    </row>
    <row r="381" spans="13:14" x14ac:dyDescent="0.4">
      <c r="M381" s="18">
        <f t="shared" ca="1" si="10"/>
        <v>10</v>
      </c>
      <c r="N381" s="18">
        <f t="shared" ca="1" si="11"/>
        <v>55</v>
      </c>
    </row>
    <row r="382" spans="13:14" x14ac:dyDescent="0.4">
      <c r="M382" s="18">
        <f t="shared" ca="1" si="10"/>
        <v>6</v>
      </c>
      <c r="N382" s="18">
        <f t="shared" ca="1" si="11"/>
        <v>75</v>
      </c>
    </row>
    <row r="383" spans="13:14" x14ac:dyDescent="0.4">
      <c r="M383" s="18">
        <f t="shared" ca="1" si="10"/>
        <v>3</v>
      </c>
      <c r="N383" s="18">
        <f t="shared" ca="1" si="11"/>
        <v>90</v>
      </c>
    </row>
    <row r="384" spans="13:14" x14ac:dyDescent="0.4">
      <c r="M384" s="18">
        <f t="shared" ca="1" si="10"/>
        <v>2</v>
      </c>
      <c r="N384" s="18">
        <f t="shared" ca="1" si="11"/>
        <v>95</v>
      </c>
    </row>
    <row r="385" spans="13:14" x14ac:dyDescent="0.4">
      <c r="M385" s="18">
        <f t="shared" ca="1" si="10"/>
        <v>9</v>
      </c>
      <c r="N385" s="18">
        <f t="shared" ca="1" si="11"/>
        <v>60</v>
      </c>
    </row>
    <row r="386" spans="13:14" x14ac:dyDescent="0.4">
      <c r="M386" s="18">
        <f t="shared" ca="1" si="10"/>
        <v>8</v>
      </c>
      <c r="N386" s="18">
        <f t="shared" ca="1" si="11"/>
        <v>65</v>
      </c>
    </row>
    <row r="387" spans="13:14" x14ac:dyDescent="0.4">
      <c r="M387" s="18">
        <f t="shared" ca="1" si="10"/>
        <v>1</v>
      </c>
      <c r="N387" s="18">
        <f t="shared" ca="1" si="11"/>
        <v>100</v>
      </c>
    </row>
    <row r="388" spans="13:14" x14ac:dyDescent="0.4">
      <c r="M388" s="18">
        <f t="shared" ca="1" si="10"/>
        <v>11</v>
      </c>
      <c r="N388" s="18">
        <f t="shared" ca="1" si="11"/>
        <v>53</v>
      </c>
    </row>
    <row r="389" spans="13:14" x14ac:dyDescent="0.4">
      <c r="M389" s="18">
        <f t="shared" ca="1" si="10"/>
        <v>7</v>
      </c>
      <c r="N389" s="18">
        <f t="shared" ca="1" si="11"/>
        <v>70</v>
      </c>
    </row>
    <row r="390" spans="13:14" x14ac:dyDescent="0.4">
      <c r="M390" s="18" t="str">
        <f t="shared" ca="1" si="10"/>
        <v>DNS</v>
      </c>
      <c r="N390" s="18">
        <f t="shared" ca="1" si="11"/>
        <v>0</v>
      </c>
    </row>
    <row r="391" spans="13:14" x14ac:dyDescent="0.4">
      <c r="M391" s="18" t="str">
        <f t="shared" ca="1" si="10"/>
        <v>DNS</v>
      </c>
      <c r="N391" s="18">
        <f t="shared" ca="1" si="11"/>
        <v>0</v>
      </c>
    </row>
    <row r="392" spans="13:14" x14ac:dyDescent="0.4">
      <c r="M392" s="18" t="str">
        <f t="shared" ca="1" si="10"/>
        <v>DNS</v>
      </c>
      <c r="N392" s="18">
        <f t="shared" ca="1" si="11"/>
        <v>0</v>
      </c>
    </row>
    <row r="393" spans="13:14" x14ac:dyDescent="0.4">
      <c r="M393" s="18" t="str">
        <f t="shared" ca="1" si="10"/>
        <v>DNS</v>
      </c>
      <c r="N393" s="18">
        <f t="shared" ca="1" si="11"/>
        <v>0</v>
      </c>
    </row>
    <row r="394" spans="13:14" x14ac:dyDescent="0.4">
      <c r="M394" s="18">
        <f t="shared" ca="1" si="10"/>
        <v>12</v>
      </c>
      <c r="N394" s="18">
        <f t="shared" ca="1" si="11"/>
        <v>51</v>
      </c>
    </row>
    <row r="395" spans="13:14" x14ac:dyDescent="0.4">
      <c r="M395" s="18" t="str">
        <f t="shared" ca="1" si="10"/>
        <v>DNS</v>
      </c>
      <c r="N395" s="18">
        <f t="shared" ca="1" si="11"/>
        <v>0</v>
      </c>
    </row>
    <row r="396" spans="13:14" x14ac:dyDescent="0.4">
      <c r="M396" s="18" t="str">
        <f t="shared" ca="1" si="10"/>
        <v>DNS</v>
      </c>
      <c r="N396" s="18">
        <f t="shared" ca="1" si="11"/>
        <v>0</v>
      </c>
    </row>
    <row r="397" spans="13:14" x14ac:dyDescent="0.4">
      <c r="M397" s="18" t="str">
        <f t="shared" ref="M397" ca="1" si="12">IFERROR(INDEX(INDIRECT("'Individual Results'!" &amp; ADDRESS(ROW()-ROW($M$11)+1, $J$3)), 1), "")</f>
        <v>DNS</v>
      </c>
      <c r="N397" s="18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447</v>
      </c>
      <c r="B1" s="34" t="s">
        <v>187</v>
      </c>
    </row>
    <row r="3" spans="1:17" s="29" customFormat="1" x14ac:dyDescent="0.4">
      <c r="A3" s="29" t="s">
        <v>26</v>
      </c>
      <c r="B3" s="29" t="s">
        <v>1</v>
      </c>
      <c r="D3" s="33" t="s">
        <v>11</v>
      </c>
      <c r="E3" s="29" t="s">
        <v>37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43</v>
      </c>
      <c r="K3" s="29" t="s">
        <v>44</v>
      </c>
      <c r="L3" s="29" t="s">
        <v>42</v>
      </c>
      <c r="M3" s="29" t="s">
        <v>45</v>
      </c>
      <c r="N3" s="29" t="s">
        <v>46</v>
      </c>
      <c r="O3" s="29" t="s">
        <v>47</v>
      </c>
      <c r="P3" s="29" t="s">
        <v>48</v>
      </c>
      <c r="Q3" s="29" t="s">
        <v>449</v>
      </c>
    </row>
    <row r="4" spans="1:17" x14ac:dyDescent="0.4">
      <c r="A4" s="18" t="str" cm="1">
        <f t="array" ref="A4:P9">_xlfn._xlws.FILTER(
  _xlfn.CHOOSECOLS('Individual Results'!A2:Q411, 1, 2, 3, 5, 6, 7, 8, 9, 10, 11, 12, 13, 14, 15, 16, 17),
  'Individual Results'!C2:C411 = B1
)</f>
        <v>Ben Zanatta</v>
      </c>
      <c r="B4" s="18" t="str">
        <v>Bant Boys</v>
      </c>
      <c r="C4" s="18" t="str">
        <v>Rockridge</v>
      </c>
      <c r="D4" s="33">
        <v>8151</v>
      </c>
      <c r="E4" s="18">
        <v>32</v>
      </c>
      <c r="F4" s="18">
        <v>28</v>
      </c>
      <c r="G4" s="18" t="str">
        <v>DNS</v>
      </c>
      <c r="H4" s="18">
        <v>0</v>
      </c>
      <c r="I4" s="18" t="str">
        <v>DNS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28</v>
      </c>
    </row>
    <row r="5" spans="1:17" x14ac:dyDescent="0.4">
      <c r="A5" s="18" t="str">
        <v>Cameron Horte</v>
      </c>
      <c r="B5" s="18" t="str">
        <v>Bant Boys</v>
      </c>
      <c r="C5" s="18" t="str">
        <v>Rockridge</v>
      </c>
      <c r="D5" s="33">
        <v>8150</v>
      </c>
      <c r="E5" s="18">
        <v>42</v>
      </c>
      <c r="F5" s="18">
        <v>18</v>
      </c>
      <c r="G5" s="18">
        <v>38</v>
      </c>
      <c r="H5" s="18">
        <v>22</v>
      </c>
      <c r="I5" s="18" t="str">
        <v>DNS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40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33</v>
      </c>
      <c r="J6" s="18">
        <v>27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92</v>
      </c>
    </row>
    <row r="7" spans="1:17" x14ac:dyDescent="0.4">
      <c r="A7" s="18" t="str">
        <v>Benjamin Horswill</v>
      </c>
      <c r="B7" s="18" t="str">
        <v>Jr Boys</v>
      </c>
      <c r="C7" s="18" t="str">
        <v>Rockridge</v>
      </c>
      <c r="D7" s="33">
        <v>10119</v>
      </c>
      <c r="E7" s="18" t="str">
        <v>DNS</v>
      </c>
      <c r="F7" s="18">
        <v>0</v>
      </c>
      <c r="G7" s="18" t="str">
        <v>DNS</v>
      </c>
      <c r="H7" s="18">
        <v>0</v>
      </c>
      <c r="I7" s="18" t="str">
        <v>DNS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0</v>
      </c>
    </row>
    <row r="8" spans="1:17" x14ac:dyDescent="0.4">
      <c r="A8" s="18" t="str">
        <v>Ethan Isberg</v>
      </c>
      <c r="B8" s="18" t="str">
        <v>Juv Boys</v>
      </c>
      <c r="C8" s="18" t="str">
        <v>Rockridge</v>
      </c>
      <c r="D8" s="33">
        <v>9058</v>
      </c>
      <c r="E8" s="18">
        <v>32</v>
      </c>
      <c r="F8" s="18">
        <v>28</v>
      </c>
      <c r="G8" s="18">
        <v>33</v>
      </c>
      <c r="H8" s="18">
        <v>27</v>
      </c>
      <c r="I8" s="18">
        <v>32</v>
      </c>
      <c r="J8" s="18">
        <v>28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83</v>
      </c>
    </row>
    <row r="9" spans="1:17" x14ac:dyDescent="0.4">
      <c r="A9" s="18" t="str">
        <v>Taylor Markham</v>
      </c>
      <c r="B9" s="18" t="str">
        <v>Sr Boys</v>
      </c>
      <c r="C9" s="18" t="str">
        <v>Rockridge</v>
      </c>
      <c r="D9" s="33">
        <v>12380</v>
      </c>
      <c r="E9" s="18" t="str">
        <v>DNS</v>
      </c>
      <c r="F9" s="18">
        <v>0</v>
      </c>
      <c r="G9" s="18">
        <v>54</v>
      </c>
      <c r="H9" s="18">
        <v>6</v>
      </c>
      <c r="I9" s="18" t="str">
        <v>DNS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cm="1">
        <f t="array" ref="Q9">IF(COUNTA(F9,H9,J9,L9,N9,P9)&lt;5, "", SUM(LARGE(CHOOSE({1,2,3,4,5,6}, F9,H9,J9,L9,N9,P9), {1,2,3,4,5})))</f>
        <v>6</v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sheetPr>
    <pageSetUpPr fitToPage="1"/>
  </sheetPr>
  <dimension ref="A1:G123"/>
  <sheetViews>
    <sheetView topLeftCell="A22" workbookViewId="0">
      <selection activeCell="I33" sqref="I33"/>
    </sheetView>
  </sheetViews>
  <sheetFormatPr defaultColWidth="9.109375" defaultRowHeight="24" customHeight="1" x14ac:dyDescent="0.3"/>
  <cols>
    <col min="1" max="1" width="5.5546875" style="23" customWidth="1"/>
    <col min="2" max="2" width="21.6640625" style="24" customWidth="1"/>
    <col min="3" max="3" width="14" style="24" customWidth="1"/>
    <col min="4" max="4" width="14.33203125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35</v>
      </c>
      <c r="C1" s="25" t="s">
        <v>23</v>
      </c>
    </row>
    <row r="3" spans="1:7" ht="24" customHeight="1" x14ac:dyDescent="0.3">
      <c r="A3" s="26"/>
      <c r="B3" s="27" t="s">
        <v>26</v>
      </c>
      <c r="C3" s="27" t="s">
        <v>1</v>
      </c>
      <c r="D3" s="27" t="s">
        <v>5</v>
      </c>
      <c r="E3" s="28" t="s">
        <v>57</v>
      </c>
      <c r="F3" s="28" t="s">
        <v>58</v>
      </c>
      <c r="G3" s="28" t="s">
        <v>12</v>
      </c>
    </row>
    <row r="4" spans="1:7" ht="24" customHeight="1" x14ac:dyDescent="0.3">
      <c r="A4" s="26">
        <v>1</v>
      </c>
      <c r="B4" s="19" t="str" cm="1">
        <f t="array" ref="B4:E23">_xlfn.LET(
  _xlpm.fullData, _xlfn._xlws.FILTER('Individual Results'!A3:E388, 'Individual Results'!B3:B388 = $C$1),
  CHOOSE({1,2,3,4}, INDEX(_xlpm.fullData,,1), INDEX(_xlpm.fullData,,2), INDEX(_xlpm.fullData,,3), INDEX(_xlpm.fullData,,5))
)</f>
        <v>Lacey Dennis</v>
      </c>
      <c r="C4" s="19" t="str">
        <v>Sr Girls</v>
      </c>
      <c r="D4" s="19" t="str">
        <v>Howe Sound</v>
      </c>
      <c r="E4" s="22">
        <v>1218</v>
      </c>
      <c r="F4" s="19"/>
      <c r="G4" s="19"/>
    </row>
    <row r="5" spans="1:7" ht="24" customHeight="1" x14ac:dyDescent="0.3">
      <c r="A5" s="26">
        <v>2</v>
      </c>
      <c r="B5" s="19" t="str">
        <v>Charlotte Gadbois Schuett</v>
      </c>
      <c r="C5" s="19" t="str">
        <v>Sr Girls</v>
      </c>
      <c r="D5" s="19" t="str">
        <v>Howe Sound</v>
      </c>
      <c r="E5" s="22">
        <v>1219</v>
      </c>
      <c r="F5" s="19"/>
      <c r="G5" s="19"/>
    </row>
    <row r="6" spans="1:7" ht="24" customHeight="1" x14ac:dyDescent="0.3">
      <c r="A6" s="26">
        <v>3</v>
      </c>
      <c r="B6" s="19" t="str">
        <v>Bridget Towns</v>
      </c>
      <c r="C6" s="19" t="str">
        <v>Sr Girls</v>
      </c>
      <c r="D6" s="19" t="str">
        <v>Argyle</v>
      </c>
      <c r="E6" s="22">
        <v>1214</v>
      </c>
      <c r="F6" s="19"/>
      <c r="G6" s="19"/>
    </row>
    <row r="7" spans="1:7" ht="24" customHeight="1" x14ac:dyDescent="0.3">
      <c r="A7" s="26">
        <v>4</v>
      </c>
      <c r="B7" s="19" t="str">
        <v>Grace Cleland</v>
      </c>
      <c r="C7" s="19" t="str">
        <v>Sr Girls</v>
      </c>
      <c r="D7" s="19" t="str">
        <v>Pemberton</v>
      </c>
      <c r="E7" s="22">
        <v>1221</v>
      </c>
      <c r="F7" s="19"/>
      <c r="G7" s="19"/>
    </row>
    <row r="8" spans="1:7" ht="24" customHeight="1" x14ac:dyDescent="0.3">
      <c r="A8" s="26">
        <v>5</v>
      </c>
      <c r="B8" s="19" t="str">
        <v>Isla Inglis</v>
      </c>
      <c r="C8" s="19" t="str">
        <v>Sr Girls</v>
      </c>
      <c r="D8" s="19" t="str">
        <v>Pemberton</v>
      </c>
      <c r="E8" s="22">
        <v>1224</v>
      </c>
      <c r="F8" s="19"/>
      <c r="G8" s="19"/>
    </row>
    <row r="9" spans="1:7" ht="24" customHeight="1" x14ac:dyDescent="0.3">
      <c r="A9" s="26">
        <v>6</v>
      </c>
      <c r="B9" s="19" t="str">
        <v>Emily Wilson</v>
      </c>
      <c r="C9" s="19" t="str">
        <v>Sr Girls</v>
      </c>
      <c r="D9" s="19" t="str">
        <v>Pemberton</v>
      </c>
      <c r="E9" s="22">
        <v>1225</v>
      </c>
      <c r="F9" s="19"/>
      <c r="G9" s="19"/>
    </row>
    <row r="10" spans="1:7" ht="24" customHeight="1" x14ac:dyDescent="0.3">
      <c r="A10" s="26">
        <v>7</v>
      </c>
      <c r="B10" s="19" t="str">
        <v>Mhairi Smart</v>
      </c>
      <c r="C10" s="19" t="str">
        <v>Sr Girls</v>
      </c>
      <c r="D10" s="19" t="str">
        <v>Whistler</v>
      </c>
      <c r="E10" s="22">
        <v>1228</v>
      </c>
      <c r="F10" s="19"/>
      <c r="G10" s="19"/>
    </row>
    <row r="11" spans="1:7" ht="24" customHeight="1" x14ac:dyDescent="0.3">
      <c r="A11" s="26">
        <v>8</v>
      </c>
      <c r="B11" s="19" t="str">
        <v>Abbie Glavas</v>
      </c>
      <c r="C11" s="19" t="str">
        <v>Sr Girls</v>
      </c>
      <c r="D11" s="19" t="str">
        <v>Pemberton</v>
      </c>
      <c r="E11" s="22">
        <v>1222</v>
      </c>
      <c r="F11" s="19"/>
      <c r="G11" s="19"/>
    </row>
    <row r="12" spans="1:7" ht="24" customHeight="1" x14ac:dyDescent="0.3">
      <c r="A12" s="26">
        <v>9</v>
      </c>
      <c r="B12" s="19" t="str">
        <v>Sophie Hancock</v>
      </c>
      <c r="C12" s="19" t="str">
        <v>Sr Girls</v>
      </c>
      <c r="D12" s="19" t="str">
        <v>Pemberton</v>
      </c>
      <c r="E12" s="22">
        <v>1223</v>
      </c>
      <c r="F12" s="19"/>
      <c r="G12" s="19"/>
    </row>
    <row r="13" spans="1:7" ht="24" customHeight="1" x14ac:dyDescent="0.3">
      <c r="A13" s="26">
        <v>10</v>
      </c>
      <c r="B13" s="19" t="str">
        <v xml:space="preserve">Claire Dickie </v>
      </c>
      <c r="C13" s="19" t="str">
        <v>Sr Girls</v>
      </c>
      <c r="D13" s="19" t="str">
        <v>Carson</v>
      </c>
      <c r="E13" s="22">
        <v>1201</v>
      </c>
      <c r="F13" s="19"/>
      <c r="G13" s="19"/>
    </row>
    <row r="14" spans="1:7" ht="24" customHeight="1" x14ac:dyDescent="0.3">
      <c r="A14" s="26">
        <v>11</v>
      </c>
      <c r="B14" s="19" t="str">
        <v>Sabina Rossiello</v>
      </c>
      <c r="C14" s="19" t="str">
        <v>Sr Girls</v>
      </c>
      <c r="D14" s="19" t="str">
        <v>Burnaby Mtn</v>
      </c>
      <c r="E14" s="22">
        <v>1216</v>
      </c>
      <c r="F14" s="19"/>
      <c r="G14" s="19"/>
    </row>
    <row r="15" spans="1:7" ht="24" customHeight="1" x14ac:dyDescent="0.3">
      <c r="A15" s="26">
        <v>12</v>
      </c>
      <c r="B15" s="19" t="str">
        <v>Julia Runzer</v>
      </c>
      <c r="C15" s="19" t="str">
        <v>Sr Girls</v>
      </c>
      <c r="D15" s="19" t="str">
        <v>Handsworth</v>
      </c>
      <c r="E15" s="22">
        <v>1217</v>
      </c>
      <c r="F15" s="19"/>
      <c r="G15" s="19"/>
    </row>
    <row r="16" spans="1:7" ht="24" customHeight="1" x14ac:dyDescent="0.3">
      <c r="A16" s="26">
        <v>13</v>
      </c>
      <c r="B16" s="19" t="str">
        <v>Brooke Bessie</v>
      </c>
      <c r="C16" s="19" t="str">
        <v>Sr Girls</v>
      </c>
      <c r="D16" s="19" t="str">
        <v>Whistler</v>
      </c>
      <c r="E16" s="22">
        <v>1227</v>
      </c>
      <c r="F16" s="19"/>
      <c r="G16" s="19"/>
    </row>
    <row r="17" spans="1:7" ht="24" customHeight="1" x14ac:dyDescent="0.3">
      <c r="A17" s="26">
        <v>14</v>
      </c>
      <c r="B17" s="19" t="str">
        <v>Kayla Orth</v>
      </c>
      <c r="C17" s="19" t="str">
        <v>Sr Girls</v>
      </c>
      <c r="D17" s="19" t="str">
        <v>Sutherland</v>
      </c>
      <c r="E17" s="22">
        <v>1204</v>
      </c>
      <c r="F17" s="19"/>
      <c r="G17" s="19"/>
    </row>
    <row r="18" spans="1:7" ht="24" customHeight="1" x14ac:dyDescent="0.3">
      <c r="A18" s="26">
        <v>15</v>
      </c>
      <c r="B18" s="19" t="str">
        <v>Magalie Mueller</v>
      </c>
      <c r="C18" s="19" t="str">
        <v>Sr Girls</v>
      </c>
      <c r="D18" s="19" t="str">
        <v>Whistler</v>
      </c>
      <c r="E18" s="22">
        <v>1226</v>
      </c>
      <c r="F18" s="19"/>
      <c r="G18" s="19"/>
    </row>
    <row r="19" spans="1:7" ht="24" customHeight="1" x14ac:dyDescent="0.3">
      <c r="A19" s="26">
        <v>16</v>
      </c>
      <c r="B19" s="19" t="str">
        <v>Maia Mulluns</v>
      </c>
      <c r="C19" s="19" t="str">
        <v>Sr Girls</v>
      </c>
      <c r="D19" s="19" t="str">
        <v>Argyle</v>
      </c>
      <c r="E19" s="22">
        <v>1215</v>
      </c>
      <c r="F19" s="19"/>
      <c r="G19" s="19"/>
    </row>
    <row r="20" spans="1:7" ht="24" customHeight="1" x14ac:dyDescent="0.3">
      <c r="A20" s="26">
        <v>17</v>
      </c>
      <c r="B20" s="19" t="str">
        <v>Pippa Sturm</v>
      </c>
      <c r="C20" s="19" t="str">
        <v>Sr Girls</v>
      </c>
      <c r="D20" s="19" t="str">
        <v>Windsor</v>
      </c>
      <c r="E20" s="22">
        <v>1229</v>
      </c>
      <c r="F20" s="19"/>
      <c r="G20" s="19"/>
    </row>
    <row r="21" spans="1:7" ht="24" customHeight="1" x14ac:dyDescent="0.3">
      <c r="A21" s="26">
        <v>18</v>
      </c>
      <c r="B21" s="19" t="str">
        <v>Tash Allars</v>
      </c>
      <c r="C21" s="19" t="str">
        <v>Sr Girls</v>
      </c>
      <c r="D21" s="19" t="str">
        <v>Coast Mtn</v>
      </c>
      <c r="E21" s="22">
        <v>1203</v>
      </c>
      <c r="F21" s="19"/>
      <c r="G21" s="19"/>
    </row>
    <row r="22" spans="1:7" ht="24" customHeight="1" x14ac:dyDescent="0.3">
      <c r="A22" s="26">
        <v>19</v>
      </c>
      <c r="B22" s="19" t="str">
        <v>Teslin Hanson</v>
      </c>
      <c r="C22" s="19" t="str">
        <v>Sr Girls</v>
      </c>
      <c r="D22" s="19" t="str">
        <v>Argyle</v>
      </c>
      <c r="E22" s="22">
        <v>1282</v>
      </c>
      <c r="F22" s="19"/>
      <c r="G22" s="19"/>
    </row>
    <row r="23" spans="1:7" ht="24" customHeight="1" x14ac:dyDescent="0.3">
      <c r="A23" s="26">
        <v>20</v>
      </c>
      <c r="B23" s="19" t="str">
        <v>Zadie Waters</v>
      </c>
      <c r="C23" s="19" t="str">
        <v>Sr Girls</v>
      </c>
      <c r="D23" s="19" t="str">
        <v>Howe Sound</v>
      </c>
      <c r="E23" s="22">
        <v>1220</v>
      </c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ageMargins left="0.23622047244094491" right="0.23622047244094491" top="0.15748031496062992" bottom="0.15748031496062992" header="0.31496062992125984" footer="0.31496062992125984"/>
  <pageSetup paperSize="17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  <vt:lpstr>'For Print'!Print_Titles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2025-04-22T17:00:32Z</cp:lastPrinted>
  <dcterms:created xsi:type="dcterms:W3CDTF">2025-04-03T19:08:36Z</dcterms:created>
  <dcterms:modified xsi:type="dcterms:W3CDTF">2025-04-24T20:05:07Z</dcterms:modified>
</cp:coreProperties>
</file>