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codeName="ThisWorkbook" defaultThemeVersion="124226"/>
  <mc:AlternateContent xmlns:mc="http://schemas.openxmlformats.org/markup-compatibility/2006">
    <mc:Choice Requires="x15">
      <x15ac:absPath xmlns:x15ac="http://schemas.microsoft.com/office/spreadsheetml/2010/11/ac" url="C:\Repo\AISIN_WFA\Documents\"/>
    </mc:Choice>
  </mc:AlternateContent>
  <xr:revisionPtr revIDLastSave="0" documentId="13_ncr:1_{DD7E6EFB-C358-4D92-9A3C-BA1DB1D25AA6}" xr6:coauthVersionLast="36" xr6:coauthVersionMax="47" xr10:uidLastSave="{00000000-0000-0000-0000-000000000000}"/>
  <bookViews>
    <workbookView xWindow="0" yWindow="0" windowWidth="28800" windowHeight="12225" tabRatio="727" activeTab="3" xr2:uid="{00000000-000D-0000-FFFF-FFFF00000000}"/>
  </bookViews>
  <sheets>
    <sheet name="Title Page" sheetId="9" r:id="rId1"/>
    <sheet name="Dashboard" sheetId="27" r:id="rId2"/>
    <sheet name="Basic" sheetId="35" r:id="rId3"/>
    <sheet name="1PC_DualLane" sheetId="33" r:id="rId4"/>
    <sheet name="2PC_SingleLane" sheetId="31" r:id="rId5"/>
    <sheet name="PLC_Simulation" sheetId="36" r:id="rId6"/>
  </sheets>
  <externalReferences>
    <externalReference r:id="rId7"/>
  </externalReferences>
  <definedNames>
    <definedName name="_xlnm._FilterDatabase" localSheetId="3" hidden="1">'1PC_DualLane'!$A$4:$N$6</definedName>
    <definedName name="_xlnm._FilterDatabase" localSheetId="4" hidden="1">'2PC_SingleLane'!$A$4:$N$6</definedName>
    <definedName name="Auto_test_res">Dashboard!#REF!</definedName>
    <definedName name="Basic_OvenHeatup_Results">Dashboard!$G$3:$G$17</definedName>
    <definedName name="Doc_PN" localSheetId="1">'[1]Title Page'!$C$4</definedName>
    <definedName name="Doc_PN">'Title Page'!$C$4</definedName>
    <definedName name="FW_Rev" localSheetId="1">'[1]Title Page'!$C$6</definedName>
    <definedName name="FW_Rev">'Title Page'!$C$6</definedName>
    <definedName name="HC23S_656_657">Dashboard!#REF!</definedName>
    <definedName name="SMEMA_Results">Dashboard!#REF!</definedName>
    <definedName name="SW_Rev" localSheetId="1">'[1]Title Page'!$C$5</definedName>
    <definedName name="SW_Rev">'Title Page'!$C$5</definedName>
    <definedName name="TestResultValues">Dashboard!$J$22:$J$28</definedName>
    <definedName name="Tets_States">Dashboard!$J$22:$J$30</definedName>
    <definedName name="UHP_test_res">Dashboard!#REF!</definedName>
    <definedName name="V1.2.1.37">Dashboard!#REF!</definedName>
  </definedNames>
  <calcPr calcId="191029"/>
</workbook>
</file>

<file path=xl/calcChain.xml><?xml version="1.0" encoding="utf-8"?>
<calcChain xmlns="http://schemas.openxmlformats.org/spreadsheetml/2006/main">
  <c r="E16" i="27" l="1"/>
  <c r="F16" i="27"/>
  <c r="G16" i="27"/>
  <c r="O16" i="27" s="1"/>
  <c r="H16" i="27"/>
  <c r="I16" i="27"/>
  <c r="J16" i="27"/>
  <c r="L16" i="27"/>
  <c r="N16" i="27"/>
  <c r="E17" i="27"/>
  <c r="F17" i="27"/>
  <c r="G17" i="27"/>
  <c r="O17" i="27" s="1"/>
  <c r="H17" i="27"/>
  <c r="I17" i="27"/>
  <c r="J17" i="27"/>
  <c r="L17" i="27"/>
  <c r="N17" i="27"/>
  <c r="N15" i="27"/>
  <c r="L15" i="27"/>
  <c r="J15" i="27"/>
  <c r="I15" i="27"/>
  <c r="H15" i="27"/>
  <c r="G15" i="27"/>
  <c r="F15" i="27"/>
  <c r="E15" i="27"/>
  <c r="L4" i="27"/>
  <c r="L5" i="27"/>
  <c r="L6" i="27"/>
  <c r="L7" i="27"/>
  <c r="L8" i="27"/>
  <c r="L9" i="27"/>
  <c r="L10" i="27"/>
  <c r="L3" i="27"/>
  <c r="N4" i="27"/>
  <c r="N5" i="27"/>
  <c r="N6" i="27"/>
  <c r="N7" i="27"/>
  <c r="N8" i="27"/>
  <c r="N9" i="27"/>
  <c r="N10" i="27"/>
  <c r="N3" i="27"/>
  <c r="E4" i="27"/>
  <c r="F4" i="27"/>
  <c r="G4" i="27"/>
  <c r="H4" i="27"/>
  <c r="I4" i="27"/>
  <c r="J4" i="27"/>
  <c r="E5" i="27"/>
  <c r="F5" i="27"/>
  <c r="G5" i="27"/>
  <c r="H5" i="27"/>
  <c r="I5" i="27"/>
  <c r="J5" i="27"/>
  <c r="E6" i="27"/>
  <c r="F6" i="27"/>
  <c r="G6" i="27"/>
  <c r="H6" i="27"/>
  <c r="I6" i="27"/>
  <c r="J6" i="27"/>
  <c r="E7" i="27"/>
  <c r="F7" i="27"/>
  <c r="G7" i="27"/>
  <c r="H7" i="27"/>
  <c r="I7" i="27"/>
  <c r="J7" i="27"/>
  <c r="E8" i="27"/>
  <c r="F8" i="27"/>
  <c r="G8" i="27"/>
  <c r="H8" i="27"/>
  <c r="I8" i="27"/>
  <c r="J8" i="27"/>
  <c r="E9" i="27"/>
  <c r="F9" i="27"/>
  <c r="G9" i="27"/>
  <c r="H9" i="27"/>
  <c r="I9" i="27"/>
  <c r="J9" i="27"/>
  <c r="E10" i="27"/>
  <c r="F10" i="27"/>
  <c r="G10" i="27"/>
  <c r="H10" i="27"/>
  <c r="I10" i="27"/>
  <c r="J10" i="27"/>
  <c r="J3" i="27"/>
  <c r="I3" i="27"/>
  <c r="H3" i="27"/>
  <c r="G3" i="27"/>
  <c r="F3" i="27"/>
  <c r="E3" i="27"/>
  <c r="C2" i="35"/>
  <c r="C1" i="35"/>
  <c r="O10" i="27" l="1"/>
  <c r="O7" i="27"/>
  <c r="O8" i="27"/>
  <c r="O9" i="27"/>
  <c r="O6" i="27"/>
  <c r="O15" i="27" l="1"/>
  <c r="E11" i="27"/>
  <c r="F11" i="27"/>
  <c r="G11" i="27"/>
  <c r="H11" i="27"/>
  <c r="I11" i="27"/>
  <c r="J11" i="27"/>
  <c r="L11" i="27"/>
  <c r="N11" i="27"/>
  <c r="E12" i="27"/>
  <c r="F12" i="27"/>
  <c r="G12" i="27"/>
  <c r="H12" i="27"/>
  <c r="I12" i="27"/>
  <c r="J12" i="27"/>
  <c r="L12" i="27"/>
  <c r="N12" i="27"/>
  <c r="E13" i="27"/>
  <c r="F13" i="27"/>
  <c r="G13" i="27"/>
  <c r="H13" i="27"/>
  <c r="I13" i="27"/>
  <c r="J13" i="27"/>
  <c r="L13" i="27"/>
  <c r="N13" i="27"/>
  <c r="E14" i="27"/>
  <c r="F14" i="27"/>
  <c r="G14" i="27"/>
  <c r="H14" i="27"/>
  <c r="I14" i="27"/>
  <c r="J14" i="27"/>
  <c r="L14" i="27"/>
  <c r="N14" i="27"/>
  <c r="C2" i="33"/>
  <c r="C1" i="33"/>
  <c r="O12" i="27" l="1"/>
  <c r="O11" i="27"/>
  <c r="O14" i="27"/>
  <c r="O13" i="27"/>
  <c r="O4" i="27"/>
  <c r="O5" i="27"/>
  <c r="K29" i="27" l="1"/>
  <c r="K30" i="27"/>
  <c r="O3" i="27"/>
  <c r="Z36" i="27" l="1"/>
  <c r="Z37" i="27"/>
  <c r="Z38" i="27"/>
  <c r="Z39" i="27"/>
  <c r="Z79" i="27"/>
  <c r="Z80" i="27" s="1"/>
  <c r="Z81" i="27" s="1"/>
  <c r="X36" i="27"/>
  <c r="Z45" i="27"/>
  <c r="Z49" i="27" s="1"/>
  <c r="Z48" i="27"/>
  <c r="Z47" i="27"/>
  <c r="Z46" i="27"/>
  <c r="X38" i="27"/>
  <c r="X39" i="27"/>
  <c r="X37" i="27"/>
  <c r="W48" i="27"/>
  <c r="W47" i="27"/>
  <c r="W46" i="27"/>
  <c r="W45" i="27"/>
  <c r="W49" i="27" s="1"/>
  <c r="Z55" i="27"/>
  <c r="Z56" i="27" s="1"/>
  <c r="Z57" i="27" s="1"/>
  <c r="W55" i="27"/>
  <c r="W61" i="27" s="1"/>
  <c r="Z40" i="27"/>
  <c r="X40" i="27"/>
  <c r="C2" i="31"/>
  <c r="C1" i="31"/>
  <c r="V38" i="27"/>
  <c r="V37" i="27"/>
  <c r="V36" i="27"/>
  <c r="V66" i="27"/>
  <c r="V67" i="27" s="1"/>
  <c r="V39" i="27"/>
  <c r="V40" i="27"/>
  <c r="Z66" i="27"/>
  <c r="Z67" i="27" s="1"/>
  <c r="Z41" i="27" l="1"/>
  <c r="W51" i="27"/>
  <c r="AA48" i="27"/>
  <c r="AA55" i="27"/>
  <c r="AA56" i="27" s="1"/>
  <c r="AA57" i="27" s="1"/>
  <c r="AA45" i="27"/>
  <c r="AA46" i="27"/>
  <c r="AA47" i="27"/>
  <c r="V41" i="27"/>
  <c r="AB39" i="27"/>
  <c r="W56" i="27"/>
  <c r="W57" i="27" s="1"/>
  <c r="AB38" i="27"/>
  <c r="Z50" i="27"/>
  <c r="Y45" i="27"/>
  <c r="AB36" i="27"/>
  <c r="V48" i="27"/>
  <c r="AB48" i="27" s="1"/>
  <c r="Y46" i="27"/>
  <c r="K22" i="27"/>
  <c r="K26" i="27"/>
  <c r="K25" i="27"/>
  <c r="AB37" i="27"/>
  <c r="X45" i="27"/>
  <c r="X48" i="27"/>
  <c r="X46" i="27"/>
  <c r="Z51" i="27"/>
  <c r="Y47" i="27"/>
  <c r="K23" i="27"/>
  <c r="AB40" i="27"/>
  <c r="W50" i="27"/>
  <c r="V46" i="27"/>
  <c r="K24" i="27"/>
  <c r="V47" i="27"/>
  <c r="AB47" i="27" s="1"/>
  <c r="V45" i="27"/>
  <c r="X41" i="27"/>
  <c r="K27" i="27"/>
  <c r="X47" i="27"/>
  <c r="K28" i="27"/>
  <c r="Y48" i="27"/>
  <c r="V65" i="27" l="1"/>
  <c r="Y79" i="27"/>
  <c r="Y80" i="27" s="1"/>
  <c r="Y81" i="27" s="1"/>
  <c r="V55" i="27"/>
  <c r="V61" i="27" s="1"/>
  <c r="AB41" i="27"/>
  <c r="Y55" i="27"/>
  <c r="Y56" i="27" s="1"/>
  <c r="Y57" i="27" s="1"/>
  <c r="V71" i="27"/>
  <c r="V72" i="27" s="1"/>
  <c r="V73" i="27" s="1"/>
  <c r="AA49" i="27"/>
  <c r="AA51" i="27" s="1"/>
  <c r="K31" i="27"/>
  <c r="K32" i="27" s="1"/>
  <c r="Y49" i="27"/>
  <c r="Y50" i="27" s="1"/>
  <c r="X55" i="27"/>
  <c r="X56" i="27" s="1"/>
  <c r="X57" i="27" s="1"/>
  <c r="X49" i="27"/>
  <c r="X51" i="27" s="1"/>
  <c r="V79" i="27"/>
  <c r="Z65" i="27"/>
  <c r="V49" i="27"/>
  <c r="V51" i="27" s="1"/>
  <c r="AB45" i="27"/>
  <c r="AB46" i="27"/>
  <c r="V83" i="27" l="1"/>
  <c r="Y83" i="27" s="1"/>
  <c r="Z83" i="27" s="1"/>
  <c r="V56" i="27"/>
  <c r="V57" i="27" s="1"/>
  <c r="AB55" i="27"/>
  <c r="AB56" i="27" s="1"/>
  <c r="AB57" i="27" s="1"/>
  <c r="AA50" i="27"/>
  <c r="Y51" i="27"/>
  <c r="X61" i="27"/>
  <c r="Y61" i="27" s="1"/>
  <c r="Z61" i="27" s="1"/>
  <c r="Z75" i="27" s="1"/>
  <c r="V85" i="27"/>
  <c r="V86" i="27" s="1"/>
  <c r="V87" i="27" s="1"/>
  <c r="X50" i="27"/>
  <c r="V80" i="27"/>
  <c r="V81" i="27" s="1"/>
  <c r="V50" i="27"/>
  <c r="AB50" i="27" s="1"/>
  <c r="AB49" i="27"/>
  <c r="AB51" i="27" s="1"/>
</calcChain>
</file>

<file path=xl/sharedStrings.xml><?xml version="1.0" encoding="utf-8"?>
<sst xmlns="http://schemas.openxmlformats.org/spreadsheetml/2006/main" count="299" uniqueCount="156">
  <si>
    <t>Heller Industries Inc.</t>
  </si>
  <si>
    <t>VFAR Software Test Plan</t>
  </si>
  <si>
    <t xml:space="preserve">PN: </t>
  </si>
  <si>
    <t>SW:</t>
  </si>
  <si>
    <t>FW</t>
  </si>
  <si>
    <t xml:space="preserve">Document owner: </t>
  </si>
  <si>
    <t xml:space="preserve">Heller Ind. </t>
  </si>
  <si>
    <t>Customer Approval:</t>
  </si>
  <si>
    <t>Rev.</t>
  </si>
  <si>
    <t>Date</t>
  </si>
  <si>
    <t>Update/Change Description</t>
  </si>
  <si>
    <t>By</t>
  </si>
  <si>
    <t>int</t>
  </si>
  <si>
    <t>TC#</t>
  </si>
  <si>
    <t>YT Record</t>
  </si>
  <si>
    <t>TEST NAME</t>
  </si>
  <si>
    <t>STATUS</t>
  </si>
  <si>
    <t>LOG FILE PROVIDED?</t>
  </si>
  <si>
    <t>Test duration [minutes]</t>
  </si>
  <si>
    <t>Remaining duration [minutes]</t>
  </si>
  <si>
    <t>1-1</t>
  </si>
  <si>
    <t>Basic</t>
  </si>
  <si>
    <t>DEFERRED</t>
  </si>
  <si>
    <t>DUPLICATE</t>
  </si>
  <si>
    <t>REMOVED</t>
  </si>
  <si>
    <t>UNTESTED</t>
  </si>
  <si>
    <t>PASS</t>
  </si>
  <si>
    <t>FAIL</t>
  </si>
  <si>
    <t>FOK Only</t>
  </si>
  <si>
    <t>TOTAL</t>
  </si>
  <si>
    <t>% Complete</t>
  </si>
  <si>
    <t>[Total Test Cases]</t>
  </si>
  <si>
    <t>Basic~Vac/Formic(1~5)</t>
  </si>
  <si>
    <t>UPT(8)</t>
  </si>
  <si>
    <t>Automation(9~11)</t>
  </si>
  <si>
    <t>Summary</t>
  </si>
  <si>
    <t>PASS Rate</t>
  </si>
  <si>
    <t>[TEST CASES: 1-Basic, 2-Reflow, 3-Vacuum, 4-Formic, 5-Vacuum+Formic, 8-UPT]</t>
  </si>
  <si>
    <t>1-Basic</t>
  </si>
  <si>
    <t>2-Reflow</t>
  </si>
  <si>
    <t>3-Vacuum</t>
  </si>
  <si>
    <t>4-Formic</t>
  </si>
  <si>
    <t>5-Vac+Formic</t>
  </si>
  <si>
    <t>8-UHP</t>
  </si>
  <si>
    <t>Remaining Cases</t>
  </si>
  <si>
    <t>[TIME: 1-Basic, 2-Reflow, 3-Vacuum, 4-Formic, 5-Vacuum+Formic, 8-UPT]</t>
  </si>
  <si>
    <t>Remaining Time</t>
  </si>
  <si>
    <t>Minutes</t>
  </si>
  <si>
    <t>Hours</t>
  </si>
  <si>
    <t>Days</t>
  </si>
  <si>
    <t>[Test Time]</t>
  </si>
  <si>
    <t>Total</t>
  </si>
  <si>
    <t>Remaining</t>
  </si>
  <si>
    <t>Total Minutes</t>
  </si>
  <si>
    <t>Remaining Minutes</t>
  </si>
  <si>
    <t>Total Hours</t>
  </si>
  <si>
    <t>Remaining Hours</t>
  </si>
  <si>
    <t>Total 1 Turn (Days)</t>
  </si>
  <si>
    <t>Remaining 1 Turn (Days)</t>
  </si>
  <si>
    <t>[8-Unhappy Path Tests]</t>
  </si>
  <si>
    <t>* Exclude 1-BasicFunctionality, 2-Reflow</t>
  </si>
  <si>
    <t>8-Unhappy Path Test</t>
  </si>
  <si>
    <t>Remaining Time(Mins.)</t>
  </si>
  <si>
    <t>Remaining Time(Hours)</t>
  </si>
  <si>
    <t>Remaining Time(Days)</t>
  </si>
  <si>
    <t>[9,10-SECS-GEM]</t>
  </si>
  <si>
    <t>9-SECS-GEM Basic</t>
  </si>
  <si>
    <t>10-SECS-GEM enhancements</t>
  </si>
  <si>
    <t>11 - SECS-GEM Lot</t>
  </si>
  <si>
    <t>Item#</t>
  </si>
  <si>
    <t>Description</t>
  </si>
  <si>
    <t>Priority</t>
  </si>
  <si>
    <t>Test Duration</t>
  </si>
  <si>
    <t>Test Requirements, results</t>
  </si>
  <si>
    <t>Result</t>
  </si>
  <si>
    <t>Tester Notes</t>
  </si>
  <si>
    <t>Logs Available?</t>
  </si>
  <si>
    <t>NR</t>
  </si>
  <si>
    <t>Initial regression test plan</t>
  </si>
  <si>
    <t>Oven Software Version</t>
  </si>
  <si>
    <t>Firmware Version</t>
  </si>
  <si>
    <t>Last Test Date</t>
  </si>
  <si>
    <t>Test Platform</t>
  </si>
  <si>
    <t>Test Date</t>
  </si>
  <si>
    <t>Comments</t>
  </si>
  <si>
    <t>RETEST</t>
  </si>
  <si>
    <t>Pre 1</t>
  </si>
  <si>
    <t>1-2</t>
  </si>
  <si>
    <t>1-3</t>
  </si>
  <si>
    <t>1-4</t>
  </si>
  <si>
    <t>Section</t>
  </si>
  <si>
    <t>v0.0.0</t>
  </si>
  <si>
    <t>Critical</t>
  </si>
  <si>
    <t>1-5</t>
  </si>
  <si>
    <t>2-1</t>
  </si>
  <si>
    <t>2-2</t>
  </si>
  <si>
    <t>3-1</t>
  </si>
  <si>
    <t>10-1</t>
  </si>
  <si>
    <t>10-2</t>
  </si>
  <si>
    <t>11-1</t>
  </si>
  <si>
    <t>11-2</t>
  </si>
  <si>
    <t>20-1</t>
  </si>
  <si>
    <t>20-2</t>
  </si>
  <si>
    <t>20-3</t>
  </si>
  <si>
    <t>Startup with Oven software</t>
  </si>
  <si>
    <t>[Setup wizard page#1]
1) Enable "Launch the following program".
2) Enter "C:\Heller Industries\AISIN Line Comm\Bin\AISIN_WFA.exe" to File Path.</t>
  </si>
  <si>
    <t>Verify line communication run when oven software startup.</t>
  </si>
  <si>
    <t>v1.1.4</t>
  </si>
  <si>
    <t>Manual run.</t>
  </si>
  <si>
    <t>Terminate software</t>
  </si>
  <si>
    <t>1) Click "Quit" button.
2) Verify line communication software normal terminate.</t>
  </si>
  <si>
    <t>Startup / Stop</t>
  </si>
  <si>
    <t>Startup when oven software not running</t>
  </si>
  <si>
    <t>1) Terminate Line communication software.
2) Keep run oven software.
3) Double click the "AISIN PLC" icon.
4) Verify line communcation software running.</t>
  </si>
  <si>
    <t>1) Terminate oven software.
2) Double click "AISIN PLC" icon.
3) Check message show "Not able to connect with HC2, Please start after oven software execute."
4) Line communication software execute with all state value is empty state.</t>
  </si>
  <si>
    <t>Pre 2</t>
  </si>
  <si>
    <t>PLC Connection</t>
  </si>
  <si>
    <t>Communication setup for upstream simulation</t>
  </si>
  <si>
    <t>Communication setup for downstream simulation</t>
  </si>
  <si>
    <t>1. Run AISIN_Upstream PLC code</t>
  </si>
  <si>
    <t>2. Click simulation Icon.</t>
  </si>
  <si>
    <t>3.Check run state</t>
  </si>
  <si>
    <t>4. Run AISIN_Downstream PLC code</t>
  </si>
  <si>
    <t>5. Click simulation Icon.</t>
  </si>
  <si>
    <t>6. Check run stat of Simulation A and B</t>
  </si>
  <si>
    <t>[PLC_Simulation]
1) Install MX Component.
2) Install GX Works2
3) Run simulation. Refer to PLC_Simulation</t>
  </si>
  <si>
    <t>Parameter lock / Unlock</t>
  </si>
  <si>
    <t>1) Click "PLC Setting".
2) Verify popup shown "PlcSetupWindow" with all item disabled condition.
3) Click "Modify" button.
4) Verify value chagnes to modifiable state.
5) Click "lock" button.
6) Verify all values state to disabled.</t>
  </si>
  <si>
    <t>1) Continues check from before item.
2) Enter "2" to Upstream Station number.
3) Enter "3" to Downstream station number.
4) Enter "SM400" to "PLC alive check address".
5) Click Save.
6) Terminate line communication software.
7) Execte line communcation software.
8) Verify PLC connection state is normal.</t>
  </si>
  <si>
    <t>PLC Connection
[Mitsubishi]</t>
  </si>
  <si>
    <t>PLC Setting
[Mitsubishi]</t>
  </si>
  <si>
    <t>Duplicate run</t>
  </si>
  <si>
    <t>1) Executing oven software.
2) Verify line communication software startup when oven software startup.</t>
  </si>
  <si>
    <t>1) Continues check from before item.
2) Executing  line communication software.
3) Verify show message "Line Communication Software Already running".
4) Verify not allow duplicate executing .</t>
  </si>
  <si>
    <t>Pre 3</t>
  </si>
  <si>
    <t>Map barcode</t>
  </si>
  <si>
    <t>Barcode recipe mapping table setup</t>
  </si>
  <si>
    <t>1) Prepare "Test1" and "Test2" cold recipes.
[Note]
Line communication software not allow "Rail Width(mm)"  and "Belt Speed(mm/min)".</t>
  </si>
  <si>
    <t>1) Enter "8461**********0*" to first row on the Barcode Pattern.
2) Enter "Test1" to first row on the Recipe.
3) Enter "8461**********1*" to second row on the Barcode Pattern.
4) Enter "Test2" to second row on the Recipe.
5) Click Save button.
6) Verify barcode and recipe are saved.</t>
  </si>
  <si>
    <t>* Test1 and Test2 recipe are different for "Dual lane" and TCO.</t>
  </si>
  <si>
    <t>Recipe change</t>
  </si>
  <si>
    <t>* The rail width setting value does not have to be same as test case.
 Only need to set the value to not duplidate.</t>
  </si>
  <si>
    <t>Execute "AISIN_WFA_TEST"</t>
  </si>
  <si>
    <t>1) Loading "Wakeup Recipe".
2) Excute "AISIN_WFA_TESTER".
3) Enter "2" to ustream.
4) Enter "3" to downstream.
5) Select "SM400" on the PLC Alive Check.
6) Click "Start" button.
7) Check connect with simulation.</t>
  </si>
  <si>
    <t>Recipe change lane#1</t>
  </si>
  <si>
    <t>Prepare recipe.
Prepare PLC setup.</t>
  </si>
  <si>
    <t>1) Recipe "Test1"
 - Cold recipe.
 - Lane#1 Rail set to 140mm
 - Lane#2 Rail  set to 150mm
2) Recipe "Test2"
 - Cold recipe.
 - Lane#1 Rail set to 160mm
 - Lane#2 Rail  set to 170mm
3) Enable both lanes on the "Upstream lane enable Setup".
4) Select Rail number for each lane.
5) Select "DualLane" on the "Lane Type".</t>
  </si>
  <si>
    <t>1) Enter "846101245678900" to D0 on the Barcode[AISIN_WFA_TESTER].
2) Enter "846101245678900" to D100 on the Barcode[AISIN_WFA_TESTER].
3) Click "On" button on the board available D21[AISIN_WFA_TESTER].
4) Verify "846101245678900" displayed on the Barcode Lane1[AISIN Line communication].
5) Verify "1" displayed on the BA Signal Lane1[AISIN Line communication].
6) Verify change recipe from wakeup to "Test1" recipe.
7) Click "Off" button on the board available D21[AISIN_WFA_TESTER].
8) Verify "0" displayed on the BA Signal Lane1[AISIN Line communication].
9) Wait until green condiiton.
10) Verify Lane#1 SMEMA Ready when green condition.
11) Verify Lane#1 SMEMA not ready when tigger entrance sensor.</t>
  </si>
  <si>
    <t>1) Loading Wakeup recipe.
2) Enter "846101245678900" to D100 on the Barcode[AISIN_WFA_TESTER].
3) Click "On" button on the board available D121[AISIN_WFA_TESTER].
4) Verify "846101245678900" displayed on the Barcode Lane2[AISIN Line communication].
5) Verify "1" displayed on the BA Signal Lane2[AISIN Line communication].
6) Verify change recipe from wakeup to "Test1" recipe.
7) Click "Off" button on the board available D121[AISIN_WFA_TESTER].
8) Verify "0" displayed on the BA Signal Lane2[AISIN Line communication].
9) Wait until green condiiton.
10) Verify Lane#2 SMEMA Ready when green condition.
11) Verify Lane#2 SMEMA not ready when tigger entrance sensor.</t>
  </si>
  <si>
    <t>Recipe change lane#2</t>
  </si>
  <si>
    <t>Rail width</t>
  </si>
  <si>
    <t>Rail wdith case#1</t>
  </si>
  <si>
    <t>Rail wdith case#2</t>
  </si>
  <si>
    <t>1) Loading Wakeup recipe.
2) Enter "846101245678900" to D0 on the Barcode[AISIN_WFA_TESTER].
3) Enter "846101245678900" to D100 on the Barcode[AISIN_WFA_TESTER].
4) Click "On" button on the board available D21[AISIN_WFA_TESTER].
5) Verify change recipe from wakeup to "Test1" recipe.
6) Click "Off" button on the board available D21[AISIN_WFA_TESTER].
7) Veify Rail#1 value on the D270[AISIN_WFA_TESTER].
8) Veify Rail#2 value on the D370[AISIN_WFA_TESTER].
* Should be same as Rail width of oven overview screen.</t>
  </si>
  <si>
    <t>1) Continues check from before item.
2) Click "On" button on the board available D121[AISIN_WFA_TESTER].
3) Verify change recipe from wakeup to "Test2" recipe.
4) Click "Off" button on the board available D121[AISIN_WFA_TESTER].
5) Veify Rail#1 value on the D270[AISIN_WFA_TESTER].
6) Veify Rail#2 value on the D370[AISIN_WFA_TESTER].
* Should be same as Rail width of oven overview screen.</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</si>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</sst>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font>
      <sz val="11"/>
      <color theme="1"/>
      <name val="Calibri"/>
      <family val="2"/>
      <scheme val="minor"/>
    </font>
    <font>
      <b/>
      <u/>
      <sz val="11"/>
      <color theme="1"/>
      <name val="Calibri"/>
      <family val="2"/>
      <scheme val="minor"/>
    </font>
    <font>
      <u/>
      <sz val="11"/>
      <color theme="1"/>
      <name val="Calibri"/>
      <family val="2"/>
      <scheme val="minor"/>
    </font>
    <font>
      <b/>
      <sz val="16"/>
      <color theme="1"/>
      <name val="Calibri"/>
      <family val="2"/>
      <scheme val="minor"/>
    </font>
    <font>
      <sz val="14"/>
      <color theme="1"/>
      <name val="Calibri"/>
      <family val="2"/>
      <scheme val="minor"/>
    </font>
    <font>
      <b/>
      <sz val="12"/>
      <color theme="1"/>
      <name val="Calibri"/>
      <family val="2"/>
      <scheme val="minor"/>
    </font>
    <font>
      <i/>
      <sz val="11"/>
      <color theme="1"/>
      <name val="Calibri"/>
      <family val="2"/>
      <scheme val="minor"/>
    </font>
    <font>
      <sz val="11"/>
      <color theme="1"/>
      <name val="Calibri"/>
      <family val="2"/>
      <scheme val="minor"/>
    </font>
    <font>
      <sz val="10"/>
      <color theme="1"/>
      <name val="Calibri"/>
      <family val="2"/>
      <scheme val="minor"/>
    </font>
    <font>
      <sz val="14"/>
      <color theme="0"/>
      <name val="Calibri"/>
      <family val="2"/>
      <scheme val="minor"/>
    </font>
    <font>
      <b/>
      <sz val="18"/>
      <color theme="1"/>
      <name val="Calibri"/>
      <family val="2"/>
      <scheme val="minor"/>
    </font>
    <font>
      <b/>
      <sz val="14"/>
      <color theme="1"/>
      <name val="Calibri"/>
      <family val="2"/>
      <scheme val="minor"/>
    </font>
    <font>
      <sz val="10"/>
      <color rgb="FF000000"/>
      <name val="Intel Clear"/>
      <family val="2"/>
    </font>
    <font>
      <sz val="12"/>
      <color theme="1"/>
      <name val="Calibri"/>
      <family val="2"/>
      <scheme val="minor"/>
    </font>
    <font>
      <b/>
      <sz val="12"/>
      <color theme="0"/>
      <name val="Intel Clear"/>
      <family val="2"/>
    </font>
    <font>
      <u/>
      <sz val="11"/>
      <color theme="10"/>
      <name val="Calibri"/>
      <family val="2"/>
      <scheme val="minor"/>
    </font>
    <font>
      <sz val="8"/>
      <name val="Calibri"/>
      <family val="2"/>
      <scheme val="minor"/>
    </font>
    <font>
      <b/>
      <sz val="14"/>
      <color rgb="FF0000FF"/>
      <name val="Calibri"/>
      <family val="2"/>
      <scheme val="minor"/>
    </font>
    <font>
      <b/>
      <sz val="16"/>
      <color rgb="FF0000FF"/>
      <name val="Calibri"/>
      <family val="2"/>
      <scheme val="minor"/>
    </font>
    <font>
      <sz val="11"/>
      <color rgb="FF9C0006"/>
      <name val="Calibri"/>
      <family val="2"/>
      <scheme val="minor"/>
    </font>
    <font>
      <b/>
      <sz val="11"/>
      <color theme="0"/>
      <name val="Intel Clear"/>
      <family val="2"/>
    </font>
    <font>
      <sz val="11"/>
      <color theme="0"/>
      <name val="Calibri"/>
      <family val="2"/>
      <scheme val="minor"/>
    </font>
  </fonts>
  <fills count="15">
    <fill>
      <patternFill patternType="none"/>
    </fill>
    <fill>
      <patternFill patternType="gray125"/>
    </fill>
    <fill>
      <patternFill patternType="solid">
        <fgColor theme="1"/>
        <bgColor indexed="64"/>
      </patternFill>
    </fill>
    <fill>
      <patternFill patternType="solid">
        <fgColor theme="8" tint="-0.249977111117893"/>
        <bgColor indexed="64"/>
      </patternFill>
    </fill>
    <fill>
      <patternFill patternType="solid">
        <fgColor theme="0"/>
        <bgColor indexed="64"/>
      </patternFill>
    </fill>
    <fill>
      <patternFill patternType="solid">
        <fgColor theme="0"/>
        <bgColor theme="4" tint="0.79998168889431442"/>
      </patternFill>
    </fill>
    <fill>
      <patternFill patternType="solid">
        <fgColor theme="9" tint="-0.499984740745262"/>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FFC7CE"/>
      </patternFill>
    </fill>
    <fill>
      <patternFill patternType="solid">
        <fgColor theme="0" tint="-0.49998474074526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4">
    <xf numFmtId="0" fontId="0" fillId="0" borderId="0"/>
    <xf numFmtId="9" fontId="7" fillId="0" borderId="0" applyFont="0" applyFill="0" applyBorder="0" applyAlignment="0" applyProtection="0"/>
    <xf numFmtId="0" fontId="15" fillId="0" borderId="0" applyNumberFormat="0" applyFill="0" applyBorder="0" applyAlignment="0" applyProtection="0"/>
    <xf numFmtId="0" fontId="19" fillId="13" borderId="0" applyNumberFormat="0" applyBorder="0" applyAlignment="0" applyProtection="0"/>
  </cellStyleXfs>
  <cellXfs count="175">
    <xf numFmtId="0" fontId="0" fillId="0" borderId="0" xfId="0"/>
    <xf numFmtId="0" fontId="1" fillId="0" borderId="0" xfId="0" applyFont="1"/>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vertical="top"/>
    </xf>
    <xf numFmtId="0" fontId="0" fillId="0" borderId="1" xfId="0" applyBorder="1"/>
    <xf numFmtId="0" fontId="0" fillId="0" borderId="1" xfId="0" applyBorder="1" applyAlignment="1">
      <alignment wrapText="1"/>
    </xf>
    <xf numFmtId="0" fontId="0" fillId="0" borderId="0" xfId="0" applyAlignment="1">
      <alignment horizontal="left" wrapText="1"/>
    </xf>
    <xf numFmtId="0" fontId="0" fillId="0" borderId="1" xfId="0" applyFill="1" applyBorder="1" applyAlignment="1">
      <alignment horizontal="left" vertical="top" wrapText="1"/>
    </xf>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1" fillId="0" borderId="1" xfId="0" applyFont="1" applyBorder="1"/>
    <xf numFmtId="0" fontId="0" fillId="0" borderId="1" xfId="0" applyBorder="1" applyAlignment="1">
      <alignment horizontal="center" vertical="top" wrapText="1"/>
    </xf>
    <xf numFmtId="0" fontId="0" fillId="0" borderId="0" xfId="0" applyAlignment="1">
      <alignment horizontal="center" vertical="top" wrapText="1"/>
    </xf>
    <xf numFmtId="0" fontId="1" fillId="0" borderId="1" xfId="0" applyFont="1" applyBorder="1" applyAlignment="1">
      <alignment horizontal="left" vertical="top" wrapText="1"/>
    </xf>
    <xf numFmtId="0" fontId="0" fillId="0" borderId="9" xfId="0" applyBorder="1"/>
    <xf numFmtId="0" fontId="0" fillId="0" borderId="10" xfId="0" applyBorder="1"/>
    <xf numFmtId="0" fontId="0" fillId="0" borderId="0" xfId="0" applyBorder="1" applyAlignment="1">
      <alignment horizontal="left" vertical="top"/>
    </xf>
    <xf numFmtId="0" fontId="0" fillId="0" borderId="0" xfId="0" applyFont="1" applyBorder="1" applyAlignment="1">
      <alignment horizontal="left" vertical="top"/>
    </xf>
    <xf numFmtId="0" fontId="0" fillId="0" borderId="0" xfId="0" applyFont="1" applyBorder="1"/>
    <xf numFmtId="0" fontId="0" fillId="0" borderId="0" xfId="0" applyFont="1" applyBorder="1" applyAlignment="1">
      <alignment horizontal="left" vertical="center" wrapText="1"/>
    </xf>
    <xf numFmtId="0" fontId="0" fillId="0" borderId="1" xfId="0" applyFill="1" applyBorder="1" applyAlignment="1">
      <alignment horizontal="center" vertical="top"/>
    </xf>
    <xf numFmtId="14" fontId="0" fillId="0" borderId="1" xfId="0" applyNumberFormat="1" applyBorder="1" applyAlignment="1">
      <alignment horizontal="center" vertical="top"/>
    </xf>
    <xf numFmtId="49" fontId="0" fillId="0" borderId="0" xfId="0" applyNumberFormat="1" applyAlignment="1">
      <alignment horizontal="center" vertical="top" wrapText="1"/>
    </xf>
    <xf numFmtId="49" fontId="0" fillId="0" borderId="1" xfId="0" applyNumberFormat="1" applyBorder="1" applyAlignment="1">
      <alignment horizontal="center" vertical="top" wrapText="1"/>
    </xf>
    <xf numFmtId="14" fontId="0" fillId="0" borderId="1" xfId="0" applyNumberFormat="1" applyBorder="1"/>
    <xf numFmtId="0" fontId="0" fillId="0" borderId="0" xfId="0" applyFill="1" applyAlignment="1">
      <alignment horizontal="left" vertical="top" wrapText="1"/>
    </xf>
    <xf numFmtId="0" fontId="1" fillId="0" borderId="0" xfId="0" applyFont="1" applyAlignment="1">
      <alignment horizontal="left" vertical="top" wrapText="1"/>
    </xf>
    <xf numFmtId="14" fontId="0" fillId="0" borderId="1" xfId="0" applyNumberFormat="1" applyFont="1" applyBorder="1"/>
    <xf numFmtId="0" fontId="2" fillId="0" borderId="0" xfId="0" applyFont="1" applyAlignment="1">
      <alignment horizontal="left" vertical="top" wrapText="1"/>
    </xf>
    <xf numFmtId="0" fontId="4" fillId="0" borderId="8" xfId="0" applyFont="1" applyBorder="1" applyAlignment="1">
      <alignment horizontal="left" vertical="center" wrapText="1"/>
    </xf>
    <xf numFmtId="0" fontId="4" fillId="0" borderId="9" xfId="0" applyFont="1" applyBorder="1" applyAlignment="1">
      <alignment horizontal="left" vertical="center" wrapText="1"/>
    </xf>
    <xf numFmtId="0" fontId="0" fillId="0" borderId="1" xfId="0" applyBorder="1" applyAlignment="1">
      <alignment vertical="top" wrapText="1"/>
    </xf>
    <xf numFmtId="0" fontId="0" fillId="0" borderId="1" xfId="0" applyBorder="1" applyAlignment="1">
      <alignment horizontal="left" vertical="top" wrapText="1"/>
    </xf>
    <xf numFmtId="49" fontId="1" fillId="0" borderId="1" xfId="0" applyNumberFormat="1" applyFont="1" applyBorder="1" applyAlignment="1">
      <alignment horizontal="center" vertical="top" wrapText="1"/>
    </xf>
    <xf numFmtId="0" fontId="1" fillId="0" borderId="1" xfId="0" applyFont="1" applyFill="1" applyBorder="1" applyAlignment="1">
      <alignment horizontal="left" vertical="top" wrapText="1"/>
    </xf>
    <xf numFmtId="0" fontId="1" fillId="0" borderId="0" xfId="0" applyFont="1" applyAlignment="1">
      <alignment vertical="top" wrapText="1"/>
    </xf>
    <xf numFmtId="14" fontId="0" fillId="0" borderId="1" xfId="0" applyNumberFormat="1" applyFill="1" applyBorder="1" applyAlignment="1">
      <alignment horizontal="left" vertical="top" wrapText="1"/>
    </xf>
    <xf numFmtId="0" fontId="6" fillId="0" borderId="1" xfId="0" applyFont="1" applyBorder="1" applyAlignment="1">
      <alignment horizontal="left" vertical="top" wrapText="1"/>
    </xf>
    <xf numFmtId="0" fontId="8" fillId="0" borderId="0" xfId="0" applyFont="1"/>
    <xf numFmtId="0" fontId="8" fillId="0" borderId="0" xfId="0" applyFont="1" applyBorder="1"/>
    <xf numFmtId="14" fontId="8" fillId="0" borderId="0" xfId="0" applyNumberFormat="1" applyFont="1"/>
    <xf numFmtId="0" fontId="4" fillId="0" borderId="0" xfId="0" applyFont="1"/>
    <xf numFmtId="14" fontId="4" fillId="0" borderId="1" xfId="0" applyNumberFormat="1" applyFont="1" applyFill="1" applyBorder="1" applyAlignment="1">
      <alignment horizontal="left" vertical="top" wrapText="1"/>
    </xf>
    <xf numFmtId="0" fontId="12" fillId="0" borderId="1" xfId="0" applyFont="1" applyFill="1" applyBorder="1" applyAlignment="1">
      <alignment vertical="center" wrapText="1"/>
    </xf>
    <xf numFmtId="0" fontId="12" fillId="0" borderId="1" xfId="0" applyFont="1" applyFill="1" applyBorder="1" applyAlignment="1">
      <alignment vertical="center"/>
    </xf>
    <xf numFmtId="14" fontId="12" fillId="0" borderId="1" xfId="0" applyNumberFormat="1" applyFont="1" applyFill="1" applyBorder="1" applyAlignment="1">
      <alignment vertical="center"/>
    </xf>
    <xf numFmtId="0" fontId="13" fillId="0" borderId="0" xfId="0" applyFont="1" applyAlignment="1">
      <alignment wrapText="1"/>
    </xf>
    <xf numFmtId="0" fontId="13" fillId="0" borderId="0" xfId="0" applyFont="1" applyBorder="1" applyAlignment="1">
      <alignment wrapText="1"/>
    </xf>
    <xf numFmtId="0" fontId="14" fillId="3" borderId="11" xfId="0" applyFont="1" applyFill="1" applyBorder="1" applyAlignment="1">
      <alignment horizontal="center" vertical="center" wrapText="1"/>
    </xf>
    <xf numFmtId="0" fontId="4" fillId="0" borderId="1" xfId="0" applyFont="1" applyBorder="1"/>
    <xf numFmtId="0" fontId="4" fillId="0" borderId="0" xfId="0" applyFont="1" applyBorder="1" applyAlignment="1">
      <alignment horizontal="left" vertical="center"/>
    </xf>
    <xf numFmtId="0" fontId="0" fillId="0" borderId="0" xfId="0" applyBorder="1" applyAlignment="1"/>
    <xf numFmtId="0" fontId="0" fillId="0" borderId="0" xfId="0" applyAlignment="1"/>
    <xf numFmtId="14" fontId="15" fillId="0" borderId="1" xfId="2" applyNumberFormat="1" applyFill="1" applyBorder="1" applyAlignment="1">
      <alignment horizontal="left" vertical="top" wrapText="1"/>
    </xf>
    <xf numFmtId="2" fontId="0" fillId="0" borderId="0" xfId="0" quotePrefix="1" applyNumberFormat="1" applyBorder="1" applyAlignment="1">
      <alignment horizontal="center" vertical="top" wrapText="1"/>
    </xf>
    <xf numFmtId="0" fontId="0" fillId="0" borderId="0" xfId="0" applyFill="1" applyBorder="1" applyAlignment="1">
      <alignment horizontal="left" vertical="top" wrapText="1"/>
    </xf>
    <xf numFmtId="14" fontId="0" fillId="0" borderId="0" xfId="0" applyNumberFormat="1" applyFill="1" applyBorder="1" applyAlignment="1">
      <alignment horizontal="left" vertical="top" wrapText="1"/>
    </xf>
    <xf numFmtId="0" fontId="0" fillId="0" borderId="0" xfId="0" applyBorder="1" applyAlignment="1">
      <alignment horizontal="left" vertical="top" wrapText="1"/>
    </xf>
    <xf numFmtId="0" fontId="12" fillId="5" borderId="0" xfId="0" applyFont="1" applyFill="1" applyBorder="1" applyAlignment="1">
      <alignment horizontal="center" vertical="center"/>
    </xf>
    <xf numFmtId="0" fontId="9" fillId="0" borderId="0" xfId="0" applyFont="1" applyFill="1" applyBorder="1" applyAlignment="1">
      <alignment horizontal="center" vertical="center" textRotation="90" wrapText="1"/>
    </xf>
    <xf numFmtId="1" fontId="8" fillId="0" borderId="0" xfId="0" applyNumberFormat="1" applyFont="1" applyBorder="1"/>
    <xf numFmtId="0" fontId="0" fillId="0" borderId="1" xfId="0" applyFont="1" applyBorder="1" applyAlignment="1">
      <alignment vertical="top" wrapText="1"/>
    </xf>
    <xf numFmtId="14" fontId="0" fillId="0" borderId="1" xfId="0" applyNumberFormat="1" applyBorder="1" applyAlignment="1">
      <alignment horizontal="left" vertical="top" wrapText="1"/>
    </xf>
    <xf numFmtId="0" fontId="12" fillId="0" borderId="1" xfId="0" applyNumberFormat="1" applyFont="1" applyFill="1" applyBorder="1" applyAlignment="1">
      <alignment vertical="center"/>
    </xf>
    <xf numFmtId="0" fontId="8" fillId="0" borderId="0" xfId="0" applyFont="1" applyAlignment="1">
      <alignment horizontal="center"/>
    </xf>
    <xf numFmtId="0" fontId="14" fillId="3" borderId="11" xfId="0" applyFont="1" applyFill="1" applyBorder="1" applyAlignment="1">
      <alignment vertical="center" wrapText="1"/>
    </xf>
    <xf numFmtId="14" fontId="14" fillId="3" borderId="11" xfId="0" applyNumberFormat="1" applyFont="1" applyFill="1" applyBorder="1" applyAlignment="1">
      <alignment vertical="center" wrapText="1"/>
    </xf>
    <xf numFmtId="1" fontId="14" fillId="3" borderId="11" xfId="0" applyNumberFormat="1" applyFont="1" applyFill="1" applyBorder="1" applyAlignment="1">
      <alignment vertical="center" wrapText="1"/>
    </xf>
    <xf numFmtId="49" fontId="12" fillId="0" borderId="1" xfId="0" applyNumberFormat="1" applyFont="1" applyFill="1" applyBorder="1" applyAlignment="1">
      <alignment horizontal="center" vertical="center"/>
    </xf>
    <xf numFmtId="49" fontId="8" fillId="0" borderId="0" xfId="0" applyNumberFormat="1" applyFont="1" applyAlignment="1">
      <alignment horizontal="center"/>
    </xf>
    <xf numFmtId="49" fontId="14" fillId="3" borderId="11" xfId="0" applyNumberFormat="1" applyFont="1" applyFill="1" applyBorder="1" applyAlignment="1">
      <alignment horizontal="center" vertical="center" wrapText="1"/>
    </xf>
    <xf numFmtId="49" fontId="0" fillId="0" borderId="0" xfId="0" quotePrefix="1" applyNumberFormat="1" applyBorder="1" applyAlignment="1">
      <alignment horizontal="center" vertical="top" wrapText="1"/>
    </xf>
    <xf numFmtId="0" fontId="11" fillId="0" borderId="0" xfId="0" applyFont="1"/>
    <xf numFmtId="0" fontId="4" fillId="0" borderId="1" xfId="0" applyFont="1" applyBorder="1" applyAlignment="1">
      <alignment horizontal="center" vertical="center"/>
    </xf>
    <xf numFmtId="14" fontId="4" fillId="0" borderId="0" xfId="0" applyNumberFormat="1" applyFont="1" applyFill="1" applyBorder="1" applyAlignment="1">
      <alignment horizontal="left" vertical="top" wrapText="1"/>
    </xf>
    <xf numFmtId="9" fontId="4" fillId="0" borderId="0" xfId="0" applyNumberFormat="1" applyFont="1" applyBorder="1" applyAlignment="1">
      <alignment horizontal="center" vertical="center"/>
    </xf>
    <xf numFmtId="14" fontId="11" fillId="0" borderId="0" xfId="0" applyNumberFormat="1" applyFont="1" applyFill="1" applyBorder="1" applyAlignment="1">
      <alignment horizontal="left" vertical="top" wrapText="1"/>
    </xf>
    <xf numFmtId="14" fontId="4" fillId="0" borderId="1" xfId="0" applyNumberFormat="1" applyFont="1" applyFill="1" applyBorder="1" applyAlignment="1">
      <alignment horizontal="center" vertical="center" wrapText="1"/>
    </xf>
    <xf numFmtId="1" fontId="4" fillId="0" borderId="1" xfId="0" applyNumberFormat="1" applyFont="1" applyBorder="1" applyAlignment="1">
      <alignment horizontal="center" vertical="center"/>
    </xf>
    <xf numFmtId="1" fontId="18" fillId="0" borderId="1" xfId="0" applyNumberFormat="1" applyFont="1" applyBorder="1" applyAlignment="1">
      <alignment horizontal="center" vertical="center"/>
    </xf>
    <xf numFmtId="0" fontId="13" fillId="0" borderId="0" xfId="0" applyFont="1" applyAlignment="1">
      <alignment horizontal="right"/>
    </xf>
    <xf numFmtId="0" fontId="8" fillId="0" borderId="0" xfId="0" applyFont="1" applyAlignment="1">
      <alignment wrapText="1"/>
    </xf>
    <xf numFmtId="2"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64" fontId="4" fillId="7" borderId="1" xfId="0" applyNumberFormat="1" applyFont="1" applyFill="1" applyBorder="1" applyAlignment="1">
      <alignment horizontal="center" vertical="center"/>
    </xf>
    <xf numFmtId="1" fontId="8" fillId="0" borderId="0" xfId="0" applyNumberFormat="1" applyFont="1"/>
    <xf numFmtId="164" fontId="4" fillId="8" borderId="1" xfId="0" applyNumberFormat="1" applyFont="1" applyFill="1" applyBorder="1" applyAlignment="1">
      <alignment horizontal="center" vertical="center"/>
    </xf>
    <xf numFmtId="14" fontId="4" fillId="4" borderId="1" xfId="0" applyNumberFormat="1" applyFont="1" applyFill="1" applyBorder="1" applyAlignment="1">
      <alignment horizontal="left" vertical="top" wrapText="1"/>
    </xf>
    <xf numFmtId="0" fontId="17" fillId="0" borderId="1" xfId="0" applyFont="1" applyBorder="1" applyAlignment="1">
      <alignment horizontal="center" vertical="center"/>
    </xf>
    <xf numFmtId="9" fontId="18" fillId="9" borderId="16" xfId="0" applyNumberFormat="1" applyFont="1" applyFill="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2" fontId="18" fillId="9" borderId="16" xfId="0" applyNumberFormat="1" applyFont="1" applyFill="1" applyBorder="1" applyAlignment="1">
      <alignment horizontal="center" vertical="center"/>
    </xf>
    <xf numFmtId="9" fontId="4" fillId="0" borderId="1" xfId="0" applyNumberFormat="1" applyFont="1" applyBorder="1" applyAlignment="1">
      <alignment horizontal="center" vertical="center"/>
    </xf>
    <xf numFmtId="9" fontId="4" fillId="0" borderId="2" xfId="0" applyNumberFormat="1" applyFont="1" applyBorder="1" applyAlignment="1">
      <alignment horizontal="center" vertical="center"/>
    </xf>
    <xf numFmtId="0" fontId="18" fillId="10" borderId="1" xfId="0" applyFont="1" applyFill="1" applyBorder="1" applyAlignment="1">
      <alignment horizontal="center" vertical="center"/>
    </xf>
    <xf numFmtId="14" fontId="11" fillId="0" borderId="1" xfId="0" applyNumberFormat="1" applyFont="1" applyFill="1" applyBorder="1" applyAlignment="1">
      <alignment horizontal="left" vertical="top" wrapText="1"/>
    </xf>
    <xf numFmtId="2" fontId="4" fillId="0" borderId="1" xfId="0" applyNumberFormat="1" applyFont="1" applyFill="1" applyBorder="1" applyAlignment="1">
      <alignment horizontal="center" vertical="center"/>
    </xf>
    <xf numFmtId="0" fontId="13" fillId="0" borderId="1" xfId="0" applyFont="1" applyBorder="1" applyAlignment="1">
      <alignment horizontal="center" vertical="center"/>
    </xf>
    <xf numFmtId="0" fontId="4" fillId="11" borderId="1" xfId="0" applyFont="1" applyFill="1" applyBorder="1" applyAlignment="1">
      <alignment horizontal="center" vertical="center"/>
    </xf>
    <xf numFmtId="1" fontId="4" fillId="11" borderId="1" xfId="0" applyNumberFormat="1" applyFont="1" applyFill="1" applyBorder="1" applyAlignment="1">
      <alignment horizontal="center" vertical="center"/>
    </xf>
    <xf numFmtId="164" fontId="4" fillId="11" borderId="1" xfId="0" applyNumberFormat="1" applyFont="1" applyFill="1" applyBorder="1" applyAlignment="1">
      <alignment horizontal="center" vertical="center"/>
    </xf>
    <xf numFmtId="2" fontId="11" fillId="11" borderId="1" xfId="0" applyNumberFormat="1" applyFont="1" applyFill="1" applyBorder="1" applyAlignment="1">
      <alignment horizontal="center" vertical="center"/>
    </xf>
    <xf numFmtId="2" fontId="11" fillId="11" borderId="2" xfId="0" applyNumberFormat="1" applyFont="1" applyFill="1" applyBorder="1" applyAlignment="1">
      <alignment horizontal="center" vertical="center"/>
    </xf>
    <xf numFmtId="0" fontId="0" fillId="0" borderId="1" xfId="0" applyFont="1" applyFill="1" applyBorder="1" applyAlignment="1">
      <alignment horizontal="left" vertical="top" wrapText="1"/>
    </xf>
    <xf numFmtId="0" fontId="18" fillId="10" borderId="11" xfId="0" applyFont="1" applyFill="1" applyBorder="1" applyAlignment="1">
      <alignment horizontal="center" vertical="center"/>
    </xf>
    <xf numFmtId="0" fontId="0" fillId="0" borderId="1" xfId="0" applyBorder="1" applyAlignment="1">
      <alignment horizontal="center" vertical="top"/>
    </xf>
    <xf numFmtId="0" fontId="11" fillId="0" borderId="0" xfId="0" applyFont="1" applyBorder="1"/>
    <xf numFmtId="0" fontId="11" fillId="0" borderId="0" xfId="0" applyFont="1" applyBorder="1" applyAlignment="1">
      <alignment vertical="top" wrapText="1"/>
    </xf>
    <xf numFmtId="0" fontId="4" fillId="0" borderId="0" xfId="0" applyFont="1" applyBorder="1"/>
    <xf numFmtId="0" fontId="4" fillId="0" borderId="0" xfId="0" applyFont="1" applyBorder="1" applyAlignment="1">
      <alignment vertical="top" wrapText="1"/>
    </xf>
    <xf numFmtId="9" fontId="10" fillId="0" borderId="0" xfId="1" applyFont="1" applyBorder="1"/>
    <xf numFmtId="9" fontId="10" fillId="0" borderId="0" xfId="1" applyFont="1" applyBorder="1" applyAlignment="1">
      <alignment vertical="top" wrapText="1"/>
    </xf>
    <xf numFmtId="14" fontId="8" fillId="0" borderId="17" xfId="0" applyNumberFormat="1" applyFont="1" applyBorder="1"/>
    <xf numFmtId="14" fontId="4" fillId="0" borderId="18" xfId="0" applyNumberFormat="1" applyFont="1" applyBorder="1"/>
    <xf numFmtId="14" fontId="4" fillId="0" borderId="18" xfId="0" applyNumberFormat="1" applyFont="1" applyFill="1" applyBorder="1" applyAlignment="1">
      <alignment horizontal="left" vertical="top" wrapText="1"/>
    </xf>
    <xf numFmtId="14" fontId="9" fillId="2" borderId="19" xfId="0" applyNumberFormat="1" applyFont="1" applyFill="1" applyBorder="1"/>
    <xf numFmtId="0" fontId="4" fillId="0" borderId="4" xfId="0" applyFont="1" applyBorder="1" applyAlignment="1">
      <alignment horizontal="center" vertical="center"/>
    </xf>
    <xf numFmtId="1" fontId="8" fillId="0" borderId="1" xfId="0" applyNumberFormat="1" applyFont="1" applyBorder="1"/>
    <xf numFmtId="14" fontId="4" fillId="12" borderId="18" xfId="0" applyNumberFormat="1" applyFont="1" applyFill="1" applyBorder="1" applyAlignment="1">
      <alignment horizontal="left" vertical="top" wrapText="1"/>
    </xf>
    <xf numFmtId="0" fontId="20" fillId="3" borderId="11" xfId="0" applyFont="1" applyFill="1" applyBorder="1" applyAlignment="1">
      <alignment vertical="center" wrapText="1"/>
    </xf>
    <xf numFmtId="0" fontId="12" fillId="0" borderId="1" xfId="0" applyNumberFormat="1" applyFont="1" applyFill="1" applyBorder="1" applyAlignment="1">
      <alignment horizontal="center" vertical="center"/>
    </xf>
    <xf numFmtId="14" fontId="4" fillId="13" borderId="18" xfId="3" applyNumberFormat="1" applyFont="1" applyBorder="1" applyAlignment="1">
      <alignment horizontal="left" vertical="top" wrapText="1"/>
    </xf>
    <xf numFmtId="0" fontId="9" fillId="6" borderId="2" xfId="0" applyFont="1" applyFill="1" applyBorder="1" applyAlignment="1">
      <alignment vertical="center" textRotation="90" wrapText="1"/>
    </xf>
    <xf numFmtId="0" fontId="11" fillId="0" borderId="0" xfId="0" applyFont="1" applyBorder="1" applyAlignment="1">
      <alignment vertical="top"/>
    </xf>
    <xf numFmtId="1" fontId="11" fillId="0" borderId="0" xfId="0" applyNumberFormat="1" applyFont="1" applyBorder="1" applyAlignment="1">
      <alignment horizontal="center" vertical="top"/>
    </xf>
    <xf numFmtId="0" fontId="11" fillId="0" borderId="12" xfId="0" applyFont="1" applyBorder="1" applyAlignment="1">
      <alignment vertical="top"/>
    </xf>
    <xf numFmtId="0" fontId="4" fillId="0" borderId="14" xfId="0" applyFont="1" applyBorder="1"/>
    <xf numFmtId="9" fontId="10" fillId="0" borderId="15" xfId="1" applyFont="1" applyBorder="1"/>
    <xf numFmtId="0" fontId="0" fillId="0" borderId="1" xfId="0" applyFont="1" applyBorder="1" applyAlignment="1">
      <alignment horizontal="left" vertical="top" wrapText="1"/>
    </xf>
    <xf numFmtId="0" fontId="13" fillId="0" borderId="1" xfId="0" applyFont="1" applyBorder="1" applyAlignment="1">
      <alignment horizontal="left" vertical="top"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0" xfId="0" applyAlignment="1">
      <alignment horizontal="center" vertical="center" wrapText="1"/>
    </xf>
    <xf numFmtId="0" fontId="2" fillId="0" borderId="0" xfId="0" applyFont="1" applyAlignment="1">
      <alignment horizontal="center" vertical="center" wrapText="1"/>
    </xf>
    <xf numFmtId="0" fontId="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6" fillId="0" borderId="1" xfId="0" applyFont="1" applyFill="1" applyBorder="1" applyAlignment="1">
      <alignment horizontal="left" vertical="top" wrapText="1"/>
    </xf>
    <xf numFmtId="0" fontId="13" fillId="0" borderId="1" xfId="0" applyFont="1" applyFill="1" applyBorder="1" applyAlignment="1">
      <alignment horizontal="left" vertical="top" wrapText="1"/>
    </xf>
    <xf numFmtId="0" fontId="6" fillId="0" borderId="1" xfId="0" applyFont="1" applyFill="1" applyBorder="1" applyAlignment="1">
      <alignment horizontal="center" vertical="center" wrapText="1"/>
    </xf>
    <xf numFmtId="0" fontId="0" fillId="0" borderId="1" xfId="0" applyFill="1" applyBorder="1" applyAlignment="1">
      <alignment horizontal="center" vertical="top" wrapText="1"/>
    </xf>
    <xf numFmtId="0" fontId="0" fillId="0" borderId="0" xfId="0" applyFill="1" applyAlignment="1">
      <alignment horizontal="left" wrapText="1"/>
    </xf>
    <xf numFmtId="0" fontId="0" fillId="0" borderId="0" xfId="0" applyFill="1" applyAlignment="1">
      <alignment wrapText="1"/>
    </xf>
    <xf numFmtId="0" fontId="0" fillId="0" borderId="1" xfId="0" applyFont="1" applyFill="1" applyBorder="1" applyAlignment="1">
      <alignment vertical="top"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7" xfId="0" applyFont="1" applyBorder="1" applyAlignment="1">
      <alignment horizontal="left" vertical="center" wrapText="1"/>
    </xf>
    <xf numFmtId="0" fontId="0" fillId="0" borderId="0" xfId="0" applyFont="1" applyBorder="1" applyAlignment="1">
      <alignment horizontal="right" vertical="top" wrapText="1"/>
    </xf>
    <xf numFmtId="0" fontId="0" fillId="0" borderId="0" xfId="0" applyFont="1" applyAlignment="1">
      <alignment horizontal="right" vertical="top" wrapText="1"/>
    </xf>
    <xf numFmtId="0" fontId="0" fillId="0" borderId="0" xfId="0" applyBorder="1" applyAlignment="1">
      <alignment horizontal="right" vertical="top" wrapText="1"/>
    </xf>
    <xf numFmtId="0" fontId="4" fillId="0" borderId="2" xfId="0" applyFont="1" applyBorder="1" applyAlignment="1">
      <alignment horizontal="center" vertical="center"/>
    </xf>
    <xf numFmtId="0" fontId="4" fillId="0" borderId="4" xfId="0" applyFont="1" applyBorder="1" applyAlignment="1">
      <alignment horizontal="center" vertical="center"/>
    </xf>
    <xf numFmtId="9" fontId="17" fillId="0" borderId="2" xfId="0" applyNumberFormat="1" applyFont="1" applyBorder="1" applyAlignment="1">
      <alignment horizontal="center" vertical="center"/>
    </xf>
    <xf numFmtId="9" fontId="17" fillId="0" borderId="4" xfId="0" applyNumberFormat="1" applyFont="1" applyBorder="1" applyAlignment="1">
      <alignment horizontal="center" vertical="center"/>
    </xf>
    <xf numFmtId="9" fontId="17" fillId="0" borderId="3" xfId="0" applyNumberFormat="1" applyFont="1" applyBorder="1" applyAlignment="1">
      <alignment horizontal="center" vertical="center"/>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9" xfId="0" applyFont="1" applyBorder="1" applyAlignment="1">
      <alignment horizontal="left"/>
    </xf>
    <xf numFmtId="0" fontId="9" fillId="6" borderId="13" xfId="0" applyFont="1" applyFill="1" applyBorder="1" applyAlignment="1">
      <alignment horizontal="center" vertical="center" textRotation="90" wrapText="1"/>
    </xf>
    <xf numFmtId="49" fontId="0" fillId="0" borderId="1" xfId="0" applyNumberFormat="1" applyFill="1" applyBorder="1" applyAlignment="1">
      <alignment horizontal="center" vertical="center" wrapText="1"/>
    </xf>
    <xf numFmtId="0" fontId="21" fillId="14" borderId="0" xfId="0" applyFont="1" applyFill="1" applyAlignment="1">
      <alignment horizontal="center" vertical="center"/>
    </xf>
    <xf numFmtId="0" fontId="21" fillId="14" borderId="0" xfId="0" applyFont="1" applyFill="1" applyAlignment="1">
      <alignment horizontal="left" vertical="center"/>
    </xf>
    <xf numFmtId="49" fontId="0" fillId="0" borderId="1" xfId="0" applyNumberFormat="1" applyFill="1" applyBorder="1" applyAlignment="1">
      <alignment horizontal="left" vertical="center" wrapText="1"/>
    </xf>
    <xf numFmtId="0" fontId="6" fillId="0" borderId="1" xfId="0" applyFont="1" applyFill="1" applyBorder="1" applyAlignment="1">
      <alignment horizontal="left" vertical="center" wrapText="1"/>
    </xf>
    <xf numFmtId="0" fontId="8" fillId="0" borderId="0" xfId="0" applyFont="1" applyAlignment="1">
      <alignment vertical="center" wrapText="1"/>
    </xf>
    <xf numFmtId="0" fontId="12" fillId="0" borderId="1" xfId="0" applyNumberFormat="1" applyFont="1" applyFill="1" applyBorder="1" applyAlignment="1">
      <alignment vertical="center" wrapText="1"/>
    </xf>
    <xf numFmtId="0" fontId="0" fillId="0" borderId="0" xfId="0" applyBorder="1" applyAlignment="1">
      <alignment vertical="center" wrapText="1"/>
    </xf>
    <xf numFmtId="0" fontId="11" fillId="0" borderId="0" xfId="0" applyFont="1" applyBorder="1" applyAlignment="1">
      <alignment vertical="center" wrapText="1"/>
    </xf>
    <xf numFmtId="0" fontId="4" fillId="0" borderId="0" xfId="0" applyFont="1" applyBorder="1" applyAlignment="1">
      <alignment vertical="center" wrapText="1"/>
    </xf>
    <xf numFmtId="9" fontId="10" fillId="0" borderId="0" xfId="1" applyFont="1" applyBorder="1" applyAlignment="1">
      <alignment vertical="center" wrapText="1"/>
    </xf>
  </cellXfs>
  <cellStyles count="4">
    <cellStyle name="Bad" xfId="3" builtinId="27"/>
    <cellStyle name="Hyperlink" xfId="2" builtinId="8"/>
    <cellStyle name="Normal" xfId="0" builtinId="0"/>
    <cellStyle name="Percent" xfId="1" builtinId="5"/>
  </cellStyles>
  <dxfs count="250">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ont>
        <color theme="0"/>
      </font>
      <fill>
        <patternFill>
          <bgColor rgb="FF808080"/>
        </patternFill>
      </fill>
    </dxf>
    <dxf>
      <font>
        <color theme="0"/>
      </font>
      <fill>
        <patternFill>
          <bgColor rgb="FF808080"/>
        </patternFill>
      </fill>
    </dxf>
    <dxf>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color rgb="FF9C6500"/>
      </font>
      <fill>
        <patternFill>
          <bgColor rgb="FFFFEB9C"/>
        </patternFill>
      </fill>
    </dxf>
    <dxf>
      <font>
        <strike val="0"/>
      </font>
      <fill>
        <patternFill>
          <bgColor rgb="FFC6EFCE"/>
        </patternFill>
      </fill>
    </dxf>
    <dxf>
      <font>
        <color rgb="FF006100"/>
      </font>
      <fill>
        <patternFill>
          <bgColor rgb="FFC6EFCE"/>
        </patternFill>
      </fill>
    </dxf>
    <dxf>
      <font>
        <color rgb="FF9C0006"/>
      </font>
      <fill>
        <patternFill>
          <bgColor rgb="FFFFC7CE"/>
        </patternFill>
      </fill>
    </dxf>
    <dxf>
      <font>
        <color theme="1"/>
      </font>
      <fill>
        <patternFill>
          <bgColor rgb="FFFFC7CE"/>
        </patternFill>
      </fill>
    </dxf>
    <dxf>
      <font>
        <color theme="0"/>
      </font>
      <fill>
        <patternFill>
          <bgColor theme="1" tint="0.499984740745262"/>
        </patternFill>
      </fill>
    </dxf>
    <dxf>
      <font>
        <color theme="0"/>
      </font>
      <fill>
        <patternFill>
          <bgColor theme="0" tint="-0.499984740745262"/>
        </patternFill>
      </fill>
    </dxf>
    <dxf>
      <font>
        <color rgb="FF002060"/>
      </font>
      <fill>
        <patternFill>
          <bgColor theme="8" tint="0.39994506668294322"/>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249"/>
      <tableStyleElement type="headerRow" dxfId="248"/>
    </tableStyle>
  </tableStyles>
  <colors>
    <mruColors>
      <color rgb="FF0000FF"/>
      <color rgb="FF808080"/>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7" Type="http://schemas.openxmlformats.org/officeDocument/2006/relationships/image" Target="../media/image15.png"/><Relationship Id="rId2" Type="http://schemas.openxmlformats.org/officeDocument/2006/relationships/image" Target="../media/image10.png"/><Relationship Id="rId1" Type="http://schemas.openxmlformats.org/officeDocument/2006/relationships/image" Target="../media/image9.png"/><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png"/></Relationships>
</file>

<file path=xl/drawings/_rels/drawing3.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oneCell">
    <xdr:from>
      <xdr:col>4</xdr:col>
      <xdr:colOff>38100</xdr:colOff>
      <xdr:row>3</xdr:row>
      <xdr:rowOff>400050</xdr:rowOff>
    </xdr:from>
    <xdr:to>
      <xdr:col>4</xdr:col>
      <xdr:colOff>3734316</xdr:colOff>
      <xdr:row>4</xdr:row>
      <xdr:rowOff>562056</xdr:rowOff>
    </xdr:to>
    <xdr:pic>
      <xdr:nvPicPr>
        <xdr:cNvPr id="2" name="Picture 1">
          <a:extLst>
            <a:ext uri="{FF2B5EF4-FFF2-40B4-BE49-F238E27FC236}">
              <a16:creationId xmlns:a16="http://schemas.microsoft.com/office/drawing/2014/main" id="{5266EEC9-6A76-4E15-B0E3-F5C374940846}"/>
            </a:ext>
          </a:extLst>
        </xdr:cNvPr>
        <xdr:cNvPicPr>
          <a:picLocks noChangeAspect="1"/>
        </xdr:cNvPicPr>
      </xdr:nvPicPr>
      <xdr:blipFill>
        <a:blip xmlns:r="http://schemas.openxmlformats.org/officeDocument/2006/relationships" r:embed="rId1"/>
        <a:stretch>
          <a:fillRect/>
        </a:stretch>
      </xdr:blipFill>
      <xdr:spPr>
        <a:xfrm>
          <a:off x="10125075" y="1352550"/>
          <a:ext cx="3696216" cy="581106"/>
        </a:xfrm>
        <a:prstGeom prst="rect">
          <a:avLst/>
        </a:prstGeom>
      </xdr:spPr>
    </xdr:pic>
    <xdr:clientData/>
  </xdr:twoCellAnchor>
  <xdr:twoCellAnchor editAs="oneCell">
    <xdr:from>
      <xdr:col>4</xdr:col>
      <xdr:colOff>0</xdr:colOff>
      <xdr:row>9</xdr:row>
      <xdr:rowOff>0</xdr:rowOff>
    </xdr:from>
    <xdr:to>
      <xdr:col>4</xdr:col>
      <xdr:colOff>3523809</xdr:colOff>
      <xdr:row>9</xdr:row>
      <xdr:rowOff>1400000</xdr:rowOff>
    </xdr:to>
    <xdr:pic>
      <xdr:nvPicPr>
        <xdr:cNvPr id="3" name="Picture 2">
          <a:extLst>
            <a:ext uri="{FF2B5EF4-FFF2-40B4-BE49-F238E27FC236}">
              <a16:creationId xmlns:a16="http://schemas.microsoft.com/office/drawing/2014/main" id="{B64FD21A-6BEF-4ED1-AE27-8AC00FA44F57}"/>
            </a:ext>
          </a:extLst>
        </xdr:cNvPr>
        <xdr:cNvPicPr>
          <a:picLocks noChangeAspect="1"/>
        </xdr:cNvPicPr>
      </xdr:nvPicPr>
      <xdr:blipFill>
        <a:blip xmlns:r="http://schemas.openxmlformats.org/officeDocument/2006/relationships" r:embed="rId2"/>
        <a:stretch>
          <a:fillRect/>
        </a:stretch>
      </xdr:blipFill>
      <xdr:spPr>
        <a:xfrm>
          <a:off x="10086975" y="4048125"/>
          <a:ext cx="3523809" cy="1400000"/>
        </a:xfrm>
        <a:prstGeom prst="rect">
          <a:avLst/>
        </a:prstGeom>
      </xdr:spPr>
    </xdr:pic>
    <xdr:clientData/>
  </xdr:twoCellAnchor>
  <xdr:twoCellAnchor editAs="oneCell">
    <xdr:from>
      <xdr:col>3</xdr:col>
      <xdr:colOff>142875</xdr:colOff>
      <xdr:row>9</xdr:row>
      <xdr:rowOff>1028700</xdr:rowOff>
    </xdr:from>
    <xdr:to>
      <xdr:col>3</xdr:col>
      <xdr:colOff>5029882</xdr:colOff>
      <xdr:row>9</xdr:row>
      <xdr:rowOff>2419544</xdr:rowOff>
    </xdr:to>
    <xdr:pic>
      <xdr:nvPicPr>
        <xdr:cNvPr id="4" name="Picture 3">
          <a:extLst>
            <a:ext uri="{FF2B5EF4-FFF2-40B4-BE49-F238E27FC236}">
              <a16:creationId xmlns:a16="http://schemas.microsoft.com/office/drawing/2014/main" id="{F2D49DDF-0A51-4399-9817-0237030730B8}"/>
            </a:ext>
          </a:extLst>
        </xdr:cNvPr>
        <xdr:cNvPicPr>
          <a:picLocks noChangeAspect="1"/>
        </xdr:cNvPicPr>
      </xdr:nvPicPr>
      <xdr:blipFill>
        <a:blip xmlns:r="http://schemas.openxmlformats.org/officeDocument/2006/relationships" r:embed="rId3"/>
        <a:stretch>
          <a:fillRect/>
        </a:stretch>
      </xdr:blipFill>
      <xdr:spPr>
        <a:xfrm>
          <a:off x="5067300" y="4619625"/>
          <a:ext cx="4887007" cy="1390844"/>
        </a:xfrm>
        <a:prstGeom prst="rect">
          <a:avLst/>
        </a:prstGeom>
      </xdr:spPr>
    </xdr:pic>
    <xdr:clientData/>
  </xdr:twoCellAnchor>
  <xdr:twoCellAnchor editAs="oneCell">
    <xdr:from>
      <xdr:col>4</xdr:col>
      <xdr:colOff>19050</xdr:colOff>
      <xdr:row>12</xdr:row>
      <xdr:rowOff>9525</xdr:rowOff>
    </xdr:from>
    <xdr:to>
      <xdr:col>4</xdr:col>
      <xdr:colOff>3620003</xdr:colOff>
      <xdr:row>12</xdr:row>
      <xdr:rowOff>333420</xdr:rowOff>
    </xdr:to>
    <xdr:pic>
      <xdr:nvPicPr>
        <xdr:cNvPr id="10" name="Picture 9">
          <a:extLst>
            <a:ext uri="{FF2B5EF4-FFF2-40B4-BE49-F238E27FC236}">
              <a16:creationId xmlns:a16="http://schemas.microsoft.com/office/drawing/2014/main" id="{8FE6CA80-E865-4938-9F74-284970C3155A}"/>
            </a:ext>
          </a:extLst>
        </xdr:cNvPr>
        <xdr:cNvPicPr>
          <a:picLocks noChangeAspect="1"/>
        </xdr:cNvPicPr>
      </xdr:nvPicPr>
      <xdr:blipFill>
        <a:blip xmlns:r="http://schemas.openxmlformats.org/officeDocument/2006/relationships" r:embed="rId4"/>
        <a:stretch>
          <a:fillRect/>
        </a:stretch>
      </xdr:blipFill>
      <xdr:spPr>
        <a:xfrm>
          <a:off x="10106025" y="8153400"/>
          <a:ext cx="3600953" cy="323895"/>
        </a:xfrm>
        <a:prstGeom prst="rect">
          <a:avLst/>
        </a:prstGeom>
      </xdr:spPr>
    </xdr:pic>
    <xdr:clientData/>
  </xdr:twoCellAnchor>
  <xdr:twoCellAnchor editAs="oneCell">
    <xdr:from>
      <xdr:col>4</xdr:col>
      <xdr:colOff>1</xdr:colOff>
      <xdr:row>11</xdr:row>
      <xdr:rowOff>1</xdr:rowOff>
    </xdr:from>
    <xdr:to>
      <xdr:col>4</xdr:col>
      <xdr:colOff>2266951</xdr:colOff>
      <xdr:row>11</xdr:row>
      <xdr:rowOff>520509</xdr:rowOff>
    </xdr:to>
    <xdr:pic>
      <xdr:nvPicPr>
        <xdr:cNvPr id="11" name="Picture 10">
          <a:extLst>
            <a:ext uri="{FF2B5EF4-FFF2-40B4-BE49-F238E27FC236}">
              <a16:creationId xmlns:a16="http://schemas.microsoft.com/office/drawing/2014/main" id="{77992723-2FE4-4A65-AE28-52D2D3F8EE4F}"/>
            </a:ext>
          </a:extLst>
        </xdr:cNvPr>
        <xdr:cNvPicPr>
          <a:picLocks noChangeAspect="1"/>
        </xdr:cNvPicPr>
      </xdr:nvPicPr>
      <xdr:blipFill>
        <a:blip xmlns:r="http://schemas.openxmlformats.org/officeDocument/2006/relationships" r:embed="rId5"/>
        <a:stretch>
          <a:fillRect/>
        </a:stretch>
      </xdr:blipFill>
      <xdr:spPr>
        <a:xfrm>
          <a:off x="10086976" y="7000876"/>
          <a:ext cx="2266950" cy="520508"/>
        </a:xfrm>
        <a:prstGeom prst="rect">
          <a:avLst/>
        </a:prstGeom>
      </xdr:spPr>
    </xdr:pic>
    <xdr:clientData/>
  </xdr:twoCellAnchor>
  <xdr:twoCellAnchor editAs="oneCell">
    <xdr:from>
      <xdr:col>4</xdr:col>
      <xdr:colOff>19050</xdr:colOff>
      <xdr:row>11</xdr:row>
      <xdr:rowOff>581025</xdr:rowOff>
    </xdr:from>
    <xdr:to>
      <xdr:col>4</xdr:col>
      <xdr:colOff>2181225</xdr:colOff>
      <xdr:row>11</xdr:row>
      <xdr:rowOff>1113149</xdr:rowOff>
    </xdr:to>
    <xdr:pic>
      <xdr:nvPicPr>
        <xdr:cNvPr id="12" name="Picture 11">
          <a:extLst>
            <a:ext uri="{FF2B5EF4-FFF2-40B4-BE49-F238E27FC236}">
              <a16:creationId xmlns:a16="http://schemas.microsoft.com/office/drawing/2014/main" id="{6A67AA4B-F447-4757-8E3D-C9894B2F786A}"/>
            </a:ext>
          </a:extLst>
        </xdr:cNvPr>
        <xdr:cNvPicPr>
          <a:picLocks noChangeAspect="1"/>
        </xdr:cNvPicPr>
      </xdr:nvPicPr>
      <xdr:blipFill>
        <a:blip xmlns:r="http://schemas.openxmlformats.org/officeDocument/2006/relationships" r:embed="rId6"/>
        <a:stretch>
          <a:fillRect/>
        </a:stretch>
      </xdr:blipFill>
      <xdr:spPr>
        <a:xfrm>
          <a:off x="10106025" y="7581900"/>
          <a:ext cx="2162175" cy="532124"/>
        </a:xfrm>
        <a:prstGeom prst="rect">
          <a:avLst/>
        </a:prstGeom>
      </xdr:spPr>
    </xdr:pic>
    <xdr:clientData/>
  </xdr:twoCellAnchor>
  <xdr:twoCellAnchor editAs="oneCell">
    <xdr:from>
      <xdr:col>4</xdr:col>
      <xdr:colOff>0</xdr:colOff>
      <xdr:row>6</xdr:row>
      <xdr:rowOff>0</xdr:rowOff>
    </xdr:from>
    <xdr:to>
      <xdr:col>4</xdr:col>
      <xdr:colOff>2704762</xdr:colOff>
      <xdr:row>6</xdr:row>
      <xdr:rowOff>1219048</xdr:rowOff>
    </xdr:to>
    <xdr:pic>
      <xdr:nvPicPr>
        <xdr:cNvPr id="13" name="Picture 12">
          <a:extLst>
            <a:ext uri="{FF2B5EF4-FFF2-40B4-BE49-F238E27FC236}">
              <a16:creationId xmlns:a16="http://schemas.microsoft.com/office/drawing/2014/main" id="{AADE491A-05A8-41A4-B29B-66C989DEBFF1}"/>
            </a:ext>
          </a:extLst>
        </xdr:cNvPr>
        <xdr:cNvPicPr>
          <a:picLocks noChangeAspect="1"/>
        </xdr:cNvPicPr>
      </xdr:nvPicPr>
      <xdr:blipFill>
        <a:blip xmlns:r="http://schemas.openxmlformats.org/officeDocument/2006/relationships" r:embed="rId7"/>
        <a:stretch>
          <a:fillRect/>
        </a:stretch>
      </xdr:blipFill>
      <xdr:spPr>
        <a:xfrm>
          <a:off x="10086975" y="2447925"/>
          <a:ext cx="2704762" cy="1219048"/>
        </a:xfrm>
        <a:prstGeom prst="rect">
          <a:avLst/>
        </a:prstGeom>
      </xdr:spPr>
    </xdr:pic>
    <xdr:clientData/>
  </xdr:twoCellAnchor>
  <xdr:twoCellAnchor editAs="oneCell">
    <xdr:from>
      <xdr:col>4</xdr:col>
      <xdr:colOff>19050</xdr:colOff>
      <xdr:row>14</xdr:row>
      <xdr:rowOff>47626</xdr:rowOff>
    </xdr:from>
    <xdr:to>
      <xdr:col>4</xdr:col>
      <xdr:colOff>4752975</xdr:colOff>
      <xdr:row>14</xdr:row>
      <xdr:rowOff>1063912</xdr:rowOff>
    </xdr:to>
    <xdr:pic>
      <xdr:nvPicPr>
        <xdr:cNvPr id="15" name="Picture 14">
          <a:extLst>
            <a:ext uri="{FF2B5EF4-FFF2-40B4-BE49-F238E27FC236}">
              <a16:creationId xmlns:a16="http://schemas.microsoft.com/office/drawing/2014/main" id="{811D30DA-E459-4F3C-83B7-3DA3875FD7E0}"/>
            </a:ext>
          </a:extLst>
        </xdr:cNvPr>
        <xdr:cNvPicPr>
          <a:picLocks noChangeAspect="1"/>
        </xdr:cNvPicPr>
      </xdr:nvPicPr>
      <xdr:blipFill>
        <a:blip xmlns:r="http://schemas.openxmlformats.org/officeDocument/2006/relationships" r:embed="rId8"/>
        <a:stretch>
          <a:fillRect/>
        </a:stretch>
      </xdr:blipFill>
      <xdr:spPr>
        <a:xfrm>
          <a:off x="10106025" y="11515726"/>
          <a:ext cx="4733925" cy="1016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5</xdr:row>
      <xdr:rowOff>1</xdr:rowOff>
    </xdr:from>
    <xdr:to>
      <xdr:col>4</xdr:col>
      <xdr:colOff>2505075</xdr:colOff>
      <xdr:row>5</xdr:row>
      <xdr:rowOff>1225161</xdr:rowOff>
    </xdr:to>
    <xdr:pic>
      <xdr:nvPicPr>
        <xdr:cNvPr id="3" name="Picture 2">
          <a:extLst>
            <a:ext uri="{FF2B5EF4-FFF2-40B4-BE49-F238E27FC236}">
              <a16:creationId xmlns:a16="http://schemas.microsoft.com/office/drawing/2014/main" id="{7A9CA2DE-ADB6-4B34-95BD-034FB2AA44C1}"/>
            </a:ext>
          </a:extLst>
        </xdr:cNvPr>
        <xdr:cNvPicPr>
          <a:picLocks noChangeAspect="1"/>
        </xdr:cNvPicPr>
      </xdr:nvPicPr>
      <xdr:blipFill>
        <a:blip xmlns:r="http://schemas.openxmlformats.org/officeDocument/2006/relationships" r:embed="rId1"/>
        <a:stretch>
          <a:fillRect/>
        </a:stretch>
      </xdr:blipFill>
      <xdr:spPr>
        <a:xfrm>
          <a:off x="10086975" y="2895601"/>
          <a:ext cx="2505075" cy="1225160"/>
        </a:xfrm>
        <a:prstGeom prst="rect">
          <a:avLst/>
        </a:prstGeom>
      </xdr:spPr>
    </xdr:pic>
    <xdr:clientData/>
  </xdr:twoCellAnchor>
  <xdr:twoCellAnchor editAs="oneCell">
    <xdr:from>
      <xdr:col>4</xdr:col>
      <xdr:colOff>76200</xdr:colOff>
      <xdr:row>4</xdr:row>
      <xdr:rowOff>419100</xdr:rowOff>
    </xdr:from>
    <xdr:to>
      <xdr:col>4</xdr:col>
      <xdr:colOff>4077258</xdr:colOff>
      <xdr:row>4</xdr:row>
      <xdr:rowOff>1057364</xdr:rowOff>
    </xdr:to>
    <xdr:pic>
      <xdr:nvPicPr>
        <xdr:cNvPr id="5" name="Picture 4">
          <a:extLst>
            <a:ext uri="{FF2B5EF4-FFF2-40B4-BE49-F238E27FC236}">
              <a16:creationId xmlns:a16="http://schemas.microsoft.com/office/drawing/2014/main" id="{EE50B97F-7A64-4AFA-B6D6-41C89AFBFBB3}"/>
            </a:ext>
          </a:extLst>
        </xdr:cNvPr>
        <xdr:cNvPicPr>
          <a:picLocks noChangeAspect="1"/>
        </xdr:cNvPicPr>
      </xdr:nvPicPr>
      <xdr:blipFill>
        <a:blip xmlns:r="http://schemas.openxmlformats.org/officeDocument/2006/relationships" r:embed="rId2"/>
        <a:stretch>
          <a:fillRect/>
        </a:stretch>
      </xdr:blipFill>
      <xdr:spPr>
        <a:xfrm>
          <a:off x="10163175" y="1790700"/>
          <a:ext cx="4001058" cy="638264"/>
        </a:xfrm>
        <a:prstGeom prst="rect">
          <a:avLst/>
        </a:prstGeom>
      </xdr:spPr>
    </xdr:pic>
    <xdr:clientData/>
  </xdr:twoCellAnchor>
  <xdr:twoCellAnchor editAs="oneCell">
    <xdr:from>
      <xdr:col>4</xdr:col>
      <xdr:colOff>57150</xdr:colOff>
      <xdr:row>4</xdr:row>
      <xdr:rowOff>1133475</xdr:rowOff>
    </xdr:from>
    <xdr:to>
      <xdr:col>4</xdr:col>
      <xdr:colOff>2400627</xdr:colOff>
      <xdr:row>4</xdr:row>
      <xdr:rowOff>2209950</xdr:rowOff>
    </xdr:to>
    <xdr:pic>
      <xdr:nvPicPr>
        <xdr:cNvPr id="6" name="Picture 5">
          <a:extLst>
            <a:ext uri="{FF2B5EF4-FFF2-40B4-BE49-F238E27FC236}">
              <a16:creationId xmlns:a16="http://schemas.microsoft.com/office/drawing/2014/main" id="{979EDA2C-F7F0-4E67-9786-951421707117}"/>
            </a:ext>
          </a:extLst>
        </xdr:cNvPr>
        <xdr:cNvPicPr>
          <a:picLocks noChangeAspect="1"/>
        </xdr:cNvPicPr>
      </xdr:nvPicPr>
      <xdr:blipFill>
        <a:blip xmlns:r="http://schemas.openxmlformats.org/officeDocument/2006/relationships" r:embed="rId3"/>
        <a:stretch>
          <a:fillRect/>
        </a:stretch>
      </xdr:blipFill>
      <xdr:spPr>
        <a:xfrm>
          <a:off x="10144125" y="2505075"/>
          <a:ext cx="2343477" cy="1076475"/>
        </a:xfrm>
        <a:prstGeom prst="rect">
          <a:avLst/>
        </a:prstGeom>
      </xdr:spPr>
    </xdr:pic>
    <xdr:clientData/>
  </xdr:twoCellAnchor>
  <xdr:twoCellAnchor editAs="oneCell">
    <xdr:from>
      <xdr:col>4</xdr:col>
      <xdr:colOff>1</xdr:colOff>
      <xdr:row>6</xdr:row>
      <xdr:rowOff>0</xdr:rowOff>
    </xdr:from>
    <xdr:to>
      <xdr:col>4</xdr:col>
      <xdr:colOff>2808863</xdr:colOff>
      <xdr:row>6</xdr:row>
      <xdr:rowOff>1466850</xdr:rowOff>
    </xdr:to>
    <xdr:pic>
      <xdr:nvPicPr>
        <xdr:cNvPr id="8" name="Picture 7">
          <a:extLst>
            <a:ext uri="{FF2B5EF4-FFF2-40B4-BE49-F238E27FC236}">
              <a16:creationId xmlns:a16="http://schemas.microsoft.com/office/drawing/2014/main" id="{E73C7843-2151-4384-9555-E60EAB3AD98E}"/>
            </a:ext>
          </a:extLst>
        </xdr:cNvPr>
        <xdr:cNvPicPr>
          <a:picLocks noChangeAspect="1"/>
        </xdr:cNvPicPr>
      </xdr:nvPicPr>
      <xdr:blipFill>
        <a:blip xmlns:r="http://schemas.openxmlformats.org/officeDocument/2006/relationships" r:embed="rId4"/>
        <a:stretch>
          <a:fillRect/>
        </a:stretch>
      </xdr:blipFill>
      <xdr:spPr>
        <a:xfrm>
          <a:off x="10086976" y="5133975"/>
          <a:ext cx="2808862" cy="1466850"/>
        </a:xfrm>
        <a:prstGeom prst="rect">
          <a:avLst/>
        </a:prstGeom>
      </xdr:spPr>
    </xdr:pic>
    <xdr:clientData/>
  </xdr:twoCellAnchor>
  <xdr:twoCellAnchor editAs="oneCell">
    <xdr:from>
      <xdr:col>4</xdr:col>
      <xdr:colOff>9525</xdr:colOff>
      <xdr:row>8</xdr:row>
      <xdr:rowOff>0</xdr:rowOff>
    </xdr:from>
    <xdr:to>
      <xdr:col>4</xdr:col>
      <xdr:colOff>3115108</xdr:colOff>
      <xdr:row>8</xdr:row>
      <xdr:rowOff>866896</xdr:rowOff>
    </xdr:to>
    <xdr:pic>
      <xdr:nvPicPr>
        <xdr:cNvPr id="10" name="Picture 9">
          <a:extLst>
            <a:ext uri="{FF2B5EF4-FFF2-40B4-BE49-F238E27FC236}">
              <a16:creationId xmlns:a16="http://schemas.microsoft.com/office/drawing/2014/main" id="{BD782384-F6EE-44BE-904C-D91A2AB60DA4}"/>
            </a:ext>
          </a:extLst>
        </xdr:cNvPr>
        <xdr:cNvPicPr>
          <a:picLocks noChangeAspect="1"/>
        </xdr:cNvPicPr>
      </xdr:nvPicPr>
      <xdr:blipFill>
        <a:blip xmlns:r="http://schemas.openxmlformats.org/officeDocument/2006/relationships" r:embed="rId5"/>
        <a:stretch>
          <a:fillRect/>
        </a:stretch>
      </xdr:blipFill>
      <xdr:spPr>
        <a:xfrm>
          <a:off x="10096500" y="9705975"/>
          <a:ext cx="3105583" cy="866896"/>
        </a:xfrm>
        <a:prstGeom prst="rect">
          <a:avLst/>
        </a:prstGeom>
      </xdr:spPr>
    </xdr:pic>
    <xdr:clientData/>
  </xdr:twoCellAnchor>
  <xdr:twoCellAnchor editAs="oneCell">
    <xdr:from>
      <xdr:col>4</xdr:col>
      <xdr:colOff>28575</xdr:colOff>
      <xdr:row>8</xdr:row>
      <xdr:rowOff>904875</xdr:rowOff>
    </xdr:from>
    <xdr:to>
      <xdr:col>4</xdr:col>
      <xdr:colOff>2372052</xdr:colOff>
      <xdr:row>8</xdr:row>
      <xdr:rowOff>1514560</xdr:rowOff>
    </xdr:to>
    <xdr:pic>
      <xdr:nvPicPr>
        <xdr:cNvPr id="11" name="Picture 10">
          <a:extLst>
            <a:ext uri="{FF2B5EF4-FFF2-40B4-BE49-F238E27FC236}">
              <a16:creationId xmlns:a16="http://schemas.microsoft.com/office/drawing/2014/main" id="{E2F8F518-D0F5-471C-A8B7-6C3850C90A36}"/>
            </a:ext>
          </a:extLst>
        </xdr:cNvPr>
        <xdr:cNvPicPr>
          <a:picLocks noChangeAspect="1"/>
        </xdr:cNvPicPr>
      </xdr:nvPicPr>
      <xdr:blipFill>
        <a:blip xmlns:r="http://schemas.openxmlformats.org/officeDocument/2006/relationships" r:embed="rId6"/>
        <a:stretch>
          <a:fillRect/>
        </a:stretch>
      </xdr:blipFill>
      <xdr:spPr>
        <a:xfrm>
          <a:off x="10115550" y="10610850"/>
          <a:ext cx="2343477" cy="609685"/>
        </a:xfrm>
        <a:prstGeom prst="rect">
          <a:avLst/>
        </a:prstGeom>
      </xdr:spPr>
    </xdr:pic>
    <xdr:clientData/>
  </xdr:twoCellAnchor>
  <xdr:twoCellAnchor editAs="oneCell">
    <xdr:from>
      <xdr:col>4</xdr:col>
      <xdr:colOff>28575</xdr:colOff>
      <xdr:row>8</xdr:row>
      <xdr:rowOff>1571626</xdr:rowOff>
    </xdr:from>
    <xdr:to>
      <xdr:col>4</xdr:col>
      <xdr:colOff>3067050</xdr:colOff>
      <xdr:row>8</xdr:row>
      <xdr:rowOff>2312514</xdr:rowOff>
    </xdr:to>
    <xdr:pic>
      <xdr:nvPicPr>
        <xdr:cNvPr id="12" name="Picture 11">
          <a:extLst>
            <a:ext uri="{FF2B5EF4-FFF2-40B4-BE49-F238E27FC236}">
              <a16:creationId xmlns:a16="http://schemas.microsoft.com/office/drawing/2014/main" id="{A3E6EAAD-D809-469D-85C6-6EA17DFB9DC2}"/>
            </a:ext>
          </a:extLst>
        </xdr:cNvPr>
        <xdr:cNvPicPr>
          <a:picLocks noChangeAspect="1"/>
        </xdr:cNvPicPr>
      </xdr:nvPicPr>
      <xdr:blipFill>
        <a:blip xmlns:r="http://schemas.openxmlformats.org/officeDocument/2006/relationships" r:embed="rId7"/>
        <a:stretch>
          <a:fillRect/>
        </a:stretch>
      </xdr:blipFill>
      <xdr:spPr>
        <a:xfrm>
          <a:off x="10115550" y="11277601"/>
          <a:ext cx="3038475" cy="740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11</xdr:col>
      <xdr:colOff>27809</xdr:colOff>
      <xdr:row>26</xdr:row>
      <xdr:rowOff>37571</xdr:rowOff>
    </xdr:to>
    <xdr:pic>
      <xdr:nvPicPr>
        <xdr:cNvPr id="2" name="Picture 1">
          <a:extLst>
            <a:ext uri="{FF2B5EF4-FFF2-40B4-BE49-F238E27FC236}">
              <a16:creationId xmlns:a16="http://schemas.microsoft.com/office/drawing/2014/main" id="{FDD6BAA7-9F21-47CD-B5A8-F30ACC02255F}"/>
            </a:ext>
          </a:extLst>
        </xdr:cNvPr>
        <xdr:cNvPicPr>
          <a:picLocks noChangeAspect="1"/>
        </xdr:cNvPicPr>
      </xdr:nvPicPr>
      <xdr:blipFill>
        <a:blip xmlns:r="http://schemas.openxmlformats.org/officeDocument/2006/relationships" r:embed="rId1"/>
        <a:stretch>
          <a:fillRect/>
        </a:stretch>
      </xdr:blipFill>
      <xdr:spPr>
        <a:xfrm>
          <a:off x="609600" y="762000"/>
          <a:ext cx="6123809" cy="4228571"/>
        </a:xfrm>
        <a:prstGeom prst="rect">
          <a:avLst/>
        </a:prstGeom>
      </xdr:spPr>
    </xdr:pic>
    <xdr:clientData/>
  </xdr:twoCellAnchor>
  <xdr:twoCellAnchor editAs="oneCell">
    <xdr:from>
      <xdr:col>12</xdr:col>
      <xdr:colOff>0</xdr:colOff>
      <xdr:row>4</xdr:row>
      <xdr:rowOff>0</xdr:rowOff>
    </xdr:from>
    <xdr:to>
      <xdr:col>22</xdr:col>
      <xdr:colOff>27809</xdr:colOff>
      <xdr:row>26</xdr:row>
      <xdr:rowOff>37571</xdr:rowOff>
    </xdr:to>
    <xdr:pic>
      <xdr:nvPicPr>
        <xdr:cNvPr id="3" name="Picture 2">
          <a:extLst>
            <a:ext uri="{FF2B5EF4-FFF2-40B4-BE49-F238E27FC236}">
              <a16:creationId xmlns:a16="http://schemas.microsoft.com/office/drawing/2014/main" id="{9D0D8E4B-DC44-4F1D-BCC5-20DBA2561695}"/>
            </a:ext>
          </a:extLst>
        </xdr:cNvPr>
        <xdr:cNvPicPr>
          <a:picLocks noChangeAspect="1"/>
        </xdr:cNvPicPr>
      </xdr:nvPicPr>
      <xdr:blipFill>
        <a:blip xmlns:r="http://schemas.openxmlformats.org/officeDocument/2006/relationships" r:embed="rId2"/>
        <a:stretch>
          <a:fillRect/>
        </a:stretch>
      </xdr:blipFill>
      <xdr:spPr>
        <a:xfrm>
          <a:off x="7315200" y="762000"/>
          <a:ext cx="6123809" cy="4228571"/>
        </a:xfrm>
        <a:prstGeom prst="rect">
          <a:avLst/>
        </a:prstGeom>
      </xdr:spPr>
    </xdr:pic>
    <xdr:clientData/>
  </xdr:twoCellAnchor>
  <xdr:twoCellAnchor editAs="oneCell">
    <xdr:from>
      <xdr:col>1</xdr:col>
      <xdr:colOff>0</xdr:colOff>
      <xdr:row>30</xdr:row>
      <xdr:rowOff>0</xdr:rowOff>
    </xdr:from>
    <xdr:to>
      <xdr:col>12</xdr:col>
      <xdr:colOff>239094</xdr:colOff>
      <xdr:row>41</xdr:row>
      <xdr:rowOff>114608</xdr:rowOff>
    </xdr:to>
    <xdr:pic>
      <xdr:nvPicPr>
        <xdr:cNvPr id="5" name="Picture 4">
          <a:extLst>
            <a:ext uri="{FF2B5EF4-FFF2-40B4-BE49-F238E27FC236}">
              <a16:creationId xmlns:a16="http://schemas.microsoft.com/office/drawing/2014/main" id="{01D4E0C4-DD54-45D3-A9E2-0FD9DCBBCD35}"/>
            </a:ext>
          </a:extLst>
        </xdr:cNvPr>
        <xdr:cNvPicPr>
          <a:picLocks noChangeAspect="1"/>
        </xdr:cNvPicPr>
      </xdr:nvPicPr>
      <xdr:blipFill>
        <a:blip xmlns:r="http://schemas.openxmlformats.org/officeDocument/2006/relationships" r:embed="rId3"/>
        <a:stretch>
          <a:fillRect/>
        </a:stretch>
      </xdr:blipFill>
      <xdr:spPr>
        <a:xfrm>
          <a:off x="609600" y="5715000"/>
          <a:ext cx="6944694" cy="2210108"/>
        </a:xfrm>
        <a:prstGeom prst="rect">
          <a:avLst/>
        </a:prstGeom>
      </xdr:spPr>
    </xdr:pic>
    <xdr:clientData/>
  </xdr:twoCellAnchor>
  <xdr:twoCellAnchor>
    <xdr:from>
      <xdr:col>11</xdr:col>
      <xdr:colOff>514350</xdr:colOff>
      <xdr:row>32</xdr:row>
      <xdr:rowOff>57150</xdr:rowOff>
    </xdr:from>
    <xdr:to>
      <xdr:col>12</xdr:col>
      <xdr:colOff>142875</xdr:colOff>
      <xdr:row>33</xdr:row>
      <xdr:rowOff>95250</xdr:rowOff>
    </xdr:to>
    <xdr:sp macro="" textlink="">
      <xdr:nvSpPr>
        <xdr:cNvPr id="6" name="Rectangle 5">
          <a:extLst>
            <a:ext uri="{FF2B5EF4-FFF2-40B4-BE49-F238E27FC236}">
              <a16:creationId xmlns:a16="http://schemas.microsoft.com/office/drawing/2014/main" id="{1E7420DC-B011-4BE7-B601-79AA6CDD1511}"/>
            </a:ext>
          </a:extLst>
        </xdr:cNvPr>
        <xdr:cNvSpPr/>
      </xdr:nvSpPr>
      <xdr:spPr>
        <a:xfrm>
          <a:off x="7219950" y="6153150"/>
          <a:ext cx="2381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152400</xdr:colOff>
      <xdr:row>29</xdr:row>
      <xdr:rowOff>95250</xdr:rowOff>
    </xdr:from>
    <xdr:to>
      <xdr:col>13</xdr:col>
      <xdr:colOff>200025</xdr:colOff>
      <xdr:row>32</xdr:row>
      <xdr:rowOff>57150</xdr:rowOff>
    </xdr:to>
    <xdr:cxnSp macro="">
      <xdr:nvCxnSpPr>
        <xdr:cNvPr id="8" name="Straight Arrow Connector 7">
          <a:extLst>
            <a:ext uri="{FF2B5EF4-FFF2-40B4-BE49-F238E27FC236}">
              <a16:creationId xmlns:a16="http://schemas.microsoft.com/office/drawing/2014/main" id="{9B59A794-BF78-4E03-8535-C7AAE9BB1151}"/>
            </a:ext>
          </a:extLst>
        </xdr:cNvPr>
        <xdr:cNvCxnSpPr/>
      </xdr:nvCxnSpPr>
      <xdr:spPr>
        <a:xfrm flipH="1">
          <a:off x="7467600" y="5619750"/>
          <a:ext cx="657225" cy="5334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352425</xdr:colOff>
      <xdr:row>29</xdr:row>
      <xdr:rowOff>171450</xdr:rowOff>
    </xdr:from>
    <xdr:to>
      <xdr:col>6</xdr:col>
      <xdr:colOff>266700</xdr:colOff>
      <xdr:row>31</xdr:row>
      <xdr:rowOff>0</xdr:rowOff>
    </xdr:to>
    <xdr:sp macro="" textlink="">
      <xdr:nvSpPr>
        <xdr:cNvPr id="9" name="Rectangle 8">
          <a:extLst>
            <a:ext uri="{FF2B5EF4-FFF2-40B4-BE49-F238E27FC236}">
              <a16:creationId xmlns:a16="http://schemas.microsoft.com/office/drawing/2014/main" id="{0052EE7F-98F8-4FB7-92EB-C9C11E666BD3}"/>
            </a:ext>
          </a:extLst>
        </xdr:cNvPr>
        <xdr:cNvSpPr/>
      </xdr:nvSpPr>
      <xdr:spPr>
        <a:xfrm>
          <a:off x="2790825" y="5695950"/>
          <a:ext cx="1133475" cy="2095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523876</xdr:colOff>
      <xdr:row>29</xdr:row>
      <xdr:rowOff>104775</xdr:rowOff>
    </xdr:from>
    <xdr:to>
      <xdr:col>4</xdr:col>
      <xdr:colOff>352425</xdr:colOff>
      <xdr:row>30</xdr:row>
      <xdr:rowOff>85725</xdr:rowOff>
    </xdr:to>
    <xdr:cxnSp macro="">
      <xdr:nvCxnSpPr>
        <xdr:cNvPr id="10" name="Straight Arrow Connector 9">
          <a:extLst>
            <a:ext uri="{FF2B5EF4-FFF2-40B4-BE49-F238E27FC236}">
              <a16:creationId xmlns:a16="http://schemas.microsoft.com/office/drawing/2014/main" id="{559AC42E-B176-4239-A6FB-C7214CA66BB9}"/>
            </a:ext>
          </a:extLst>
        </xdr:cNvPr>
        <xdr:cNvCxnSpPr>
          <a:endCxn id="9" idx="1"/>
        </xdr:cNvCxnSpPr>
      </xdr:nvCxnSpPr>
      <xdr:spPr>
        <a:xfrm>
          <a:off x="1133476" y="5629275"/>
          <a:ext cx="1657349" cy="1714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44</xdr:row>
      <xdr:rowOff>0</xdr:rowOff>
    </xdr:from>
    <xdr:to>
      <xdr:col>4</xdr:col>
      <xdr:colOff>475962</xdr:colOff>
      <xdr:row>54</xdr:row>
      <xdr:rowOff>56905</xdr:rowOff>
    </xdr:to>
    <xdr:pic>
      <xdr:nvPicPr>
        <xdr:cNvPr id="13" name="Picture 12">
          <a:extLst>
            <a:ext uri="{FF2B5EF4-FFF2-40B4-BE49-F238E27FC236}">
              <a16:creationId xmlns:a16="http://schemas.microsoft.com/office/drawing/2014/main" id="{DC2E67D4-7928-4092-983D-4B6E8A10E052}"/>
            </a:ext>
          </a:extLst>
        </xdr:cNvPr>
        <xdr:cNvPicPr>
          <a:picLocks noChangeAspect="1"/>
        </xdr:cNvPicPr>
      </xdr:nvPicPr>
      <xdr:blipFill>
        <a:blip xmlns:r="http://schemas.openxmlformats.org/officeDocument/2006/relationships" r:embed="rId4"/>
        <a:stretch>
          <a:fillRect/>
        </a:stretch>
      </xdr:blipFill>
      <xdr:spPr>
        <a:xfrm>
          <a:off x="609600" y="8382000"/>
          <a:ext cx="2304762" cy="1961905"/>
        </a:xfrm>
        <a:prstGeom prst="rect">
          <a:avLst/>
        </a:prstGeom>
      </xdr:spPr>
    </xdr:pic>
    <xdr:clientData/>
  </xdr:twoCellAnchor>
  <xdr:twoCellAnchor>
    <xdr:from>
      <xdr:col>1</xdr:col>
      <xdr:colOff>609599</xdr:colOff>
      <xdr:row>49</xdr:row>
      <xdr:rowOff>114299</xdr:rowOff>
    </xdr:from>
    <xdr:to>
      <xdr:col>3</xdr:col>
      <xdr:colOff>523874</xdr:colOff>
      <xdr:row>51</xdr:row>
      <xdr:rowOff>85724</xdr:rowOff>
    </xdr:to>
    <xdr:sp macro="" textlink="">
      <xdr:nvSpPr>
        <xdr:cNvPr id="14" name="Rectangle 13">
          <a:extLst>
            <a:ext uri="{FF2B5EF4-FFF2-40B4-BE49-F238E27FC236}">
              <a16:creationId xmlns:a16="http://schemas.microsoft.com/office/drawing/2014/main" id="{34109895-2CC6-4C92-AAA3-185BA6CE792D}"/>
            </a:ext>
          </a:extLst>
        </xdr:cNvPr>
        <xdr:cNvSpPr/>
      </xdr:nvSpPr>
      <xdr:spPr>
        <a:xfrm>
          <a:off x="1219199" y="9448799"/>
          <a:ext cx="1133475" cy="3524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323850</xdr:colOff>
      <xdr:row>43</xdr:row>
      <xdr:rowOff>104775</xdr:rowOff>
    </xdr:from>
    <xdr:to>
      <xdr:col>2</xdr:col>
      <xdr:colOff>566737</xdr:colOff>
      <xdr:row>49</xdr:row>
      <xdr:rowOff>114299</xdr:rowOff>
    </xdr:to>
    <xdr:cxnSp macro="">
      <xdr:nvCxnSpPr>
        <xdr:cNvPr id="15" name="Straight Arrow Connector 14">
          <a:extLst>
            <a:ext uri="{FF2B5EF4-FFF2-40B4-BE49-F238E27FC236}">
              <a16:creationId xmlns:a16="http://schemas.microsoft.com/office/drawing/2014/main" id="{1DBD9DCB-17CA-4B34-801B-018530910549}"/>
            </a:ext>
          </a:extLst>
        </xdr:cNvPr>
        <xdr:cNvCxnSpPr>
          <a:endCxn id="14" idx="0"/>
        </xdr:cNvCxnSpPr>
      </xdr:nvCxnSpPr>
      <xdr:spPr>
        <a:xfrm>
          <a:off x="1543050" y="8296275"/>
          <a:ext cx="242887" cy="115252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58</xdr:row>
      <xdr:rowOff>0</xdr:rowOff>
    </xdr:from>
    <xdr:to>
      <xdr:col>12</xdr:col>
      <xdr:colOff>248620</xdr:colOff>
      <xdr:row>69</xdr:row>
      <xdr:rowOff>86029</xdr:rowOff>
    </xdr:to>
    <xdr:pic>
      <xdr:nvPicPr>
        <xdr:cNvPr id="18" name="Picture 17">
          <a:extLst>
            <a:ext uri="{FF2B5EF4-FFF2-40B4-BE49-F238E27FC236}">
              <a16:creationId xmlns:a16="http://schemas.microsoft.com/office/drawing/2014/main" id="{B5A95472-A44E-4BA0-AA58-A2CEBD307993}"/>
            </a:ext>
          </a:extLst>
        </xdr:cNvPr>
        <xdr:cNvPicPr>
          <a:picLocks noChangeAspect="1"/>
        </xdr:cNvPicPr>
      </xdr:nvPicPr>
      <xdr:blipFill>
        <a:blip xmlns:r="http://schemas.openxmlformats.org/officeDocument/2006/relationships" r:embed="rId5"/>
        <a:stretch>
          <a:fillRect/>
        </a:stretch>
      </xdr:blipFill>
      <xdr:spPr>
        <a:xfrm>
          <a:off x="609600" y="11049000"/>
          <a:ext cx="6954220" cy="2181529"/>
        </a:xfrm>
        <a:prstGeom prst="rect">
          <a:avLst/>
        </a:prstGeom>
      </xdr:spPr>
    </xdr:pic>
    <xdr:clientData/>
  </xdr:twoCellAnchor>
  <xdr:twoCellAnchor>
    <xdr:from>
      <xdr:col>4</xdr:col>
      <xdr:colOff>352425</xdr:colOff>
      <xdr:row>57</xdr:row>
      <xdr:rowOff>171449</xdr:rowOff>
    </xdr:from>
    <xdr:to>
      <xdr:col>6</xdr:col>
      <xdr:colOff>438150</xdr:colOff>
      <xdr:row>59</xdr:row>
      <xdr:rowOff>9524</xdr:rowOff>
    </xdr:to>
    <xdr:sp macro="" textlink="">
      <xdr:nvSpPr>
        <xdr:cNvPr id="19" name="Rectangle 18">
          <a:extLst>
            <a:ext uri="{FF2B5EF4-FFF2-40B4-BE49-F238E27FC236}">
              <a16:creationId xmlns:a16="http://schemas.microsoft.com/office/drawing/2014/main" id="{E9DA38D5-EAF9-4062-8DB4-E4EFDE4CB3C9}"/>
            </a:ext>
          </a:extLst>
        </xdr:cNvPr>
        <xdr:cNvSpPr/>
      </xdr:nvSpPr>
      <xdr:spPr>
        <a:xfrm>
          <a:off x="2790825" y="11029949"/>
          <a:ext cx="1304925" cy="21907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523876</xdr:colOff>
      <xdr:row>57</xdr:row>
      <xdr:rowOff>104775</xdr:rowOff>
    </xdr:from>
    <xdr:to>
      <xdr:col>4</xdr:col>
      <xdr:colOff>352425</xdr:colOff>
      <xdr:row>58</xdr:row>
      <xdr:rowOff>90487</xdr:rowOff>
    </xdr:to>
    <xdr:cxnSp macro="">
      <xdr:nvCxnSpPr>
        <xdr:cNvPr id="20" name="Straight Arrow Connector 19">
          <a:extLst>
            <a:ext uri="{FF2B5EF4-FFF2-40B4-BE49-F238E27FC236}">
              <a16:creationId xmlns:a16="http://schemas.microsoft.com/office/drawing/2014/main" id="{07D73226-78DE-41DF-B66D-074456CAF4FC}"/>
            </a:ext>
          </a:extLst>
        </xdr:cNvPr>
        <xdr:cNvCxnSpPr>
          <a:endCxn id="19" idx="1"/>
        </xdr:cNvCxnSpPr>
      </xdr:nvCxnSpPr>
      <xdr:spPr>
        <a:xfrm>
          <a:off x="1133476" y="10963275"/>
          <a:ext cx="1657349" cy="17621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523875</xdr:colOff>
      <xdr:row>60</xdr:row>
      <xdr:rowOff>85725</xdr:rowOff>
    </xdr:from>
    <xdr:to>
      <xdr:col>12</xdr:col>
      <xdr:colOff>152400</xdr:colOff>
      <xdr:row>61</xdr:row>
      <xdr:rowOff>123825</xdr:rowOff>
    </xdr:to>
    <xdr:sp macro="" textlink="">
      <xdr:nvSpPr>
        <xdr:cNvPr id="21" name="Rectangle 20">
          <a:extLst>
            <a:ext uri="{FF2B5EF4-FFF2-40B4-BE49-F238E27FC236}">
              <a16:creationId xmlns:a16="http://schemas.microsoft.com/office/drawing/2014/main" id="{E29778A5-DA5D-4AD6-9C6D-2367D4797AE4}"/>
            </a:ext>
          </a:extLst>
        </xdr:cNvPr>
        <xdr:cNvSpPr/>
      </xdr:nvSpPr>
      <xdr:spPr>
        <a:xfrm>
          <a:off x="7229475" y="11515725"/>
          <a:ext cx="238125" cy="2286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123826</xdr:colOff>
      <xdr:row>57</xdr:row>
      <xdr:rowOff>114300</xdr:rowOff>
    </xdr:from>
    <xdr:to>
      <xdr:col>13</xdr:col>
      <xdr:colOff>66675</xdr:colOff>
      <xdr:row>61</xdr:row>
      <xdr:rowOff>19050</xdr:rowOff>
    </xdr:to>
    <xdr:cxnSp macro="">
      <xdr:nvCxnSpPr>
        <xdr:cNvPr id="22" name="Straight Arrow Connector 21">
          <a:extLst>
            <a:ext uri="{FF2B5EF4-FFF2-40B4-BE49-F238E27FC236}">
              <a16:creationId xmlns:a16="http://schemas.microsoft.com/office/drawing/2014/main" id="{C30C432E-3B4E-4A44-86D3-30FCB23BA968}"/>
            </a:ext>
          </a:extLst>
        </xdr:cNvPr>
        <xdr:cNvCxnSpPr/>
      </xdr:nvCxnSpPr>
      <xdr:spPr>
        <a:xfrm flipH="1">
          <a:off x="7439026" y="10972800"/>
          <a:ext cx="552449" cy="66675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72</xdr:row>
      <xdr:rowOff>0</xdr:rowOff>
    </xdr:from>
    <xdr:to>
      <xdr:col>7</xdr:col>
      <xdr:colOff>523352</xdr:colOff>
      <xdr:row>85</xdr:row>
      <xdr:rowOff>18738</xdr:rowOff>
    </xdr:to>
    <xdr:pic>
      <xdr:nvPicPr>
        <xdr:cNvPr id="25" name="Picture 24">
          <a:extLst>
            <a:ext uri="{FF2B5EF4-FFF2-40B4-BE49-F238E27FC236}">
              <a16:creationId xmlns:a16="http://schemas.microsoft.com/office/drawing/2014/main" id="{B17A03FA-0092-45E9-A4C4-185A18FE97C0}"/>
            </a:ext>
          </a:extLst>
        </xdr:cNvPr>
        <xdr:cNvPicPr>
          <a:picLocks noChangeAspect="1"/>
        </xdr:cNvPicPr>
      </xdr:nvPicPr>
      <xdr:blipFill>
        <a:blip xmlns:r="http://schemas.openxmlformats.org/officeDocument/2006/relationships" r:embed="rId6"/>
        <a:stretch>
          <a:fillRect/>
        </a:stretch>
      </xdr:blipFill>
      <xdr:spPr>
        <a:xfrm>
          <a:off x="609600" y="13716000"/>
          <a:ext cx="4180952" cy="2495238"/>
        </a:xfrm>
        <a:prstGeom prst="rect">
          <a:avLst/>
        </a:prstGeom>
      </xdr:spPr>
    </xdr:pic>
    <xdr:clientData/>
  </xdr:twoCellAnchor>
  <xdr:twoCellAnchor>
    <xdr:from>
      <xdr:col>1</xdr:col>
      <xdr:colOff>200024</xdr:colOff>
      <xdr:row>76</xdr:row>
      <xdr:rowOff>47624</xdr:rowOff>
    </xdr:from>
    <xdr:to>
      <xdr:col>3</xdr:col>
      <xdr:colOff>47625</xdr:colOff>
      <xdr:row>79</xdr:row>
      <xdr:rowOff>95250</xdr:rowOff>
    </xdr:to>
    <xdr:sp macro="" textlink="">
      <xdr:nvSpPr>
        <xdr:cNvPr id="26" name="Rectangle 25">
          <a:extLst>
            <a:ext uri="{FF2B5EF4-FFF2-40B4-BE49-F238E27FC236}">
              <a16:creationId xmlns:a16="http://schemas.microsoft.com/office/drawing/2014/main" id="{6C311311-64F2-4C91-8462-03248F2DAC9E}"/>
            </a:ext>
          </a:extLst>
        </xdr:cNvPr>
        <xdr:cNvSpPr/>
      </xdr:nvSpPr>
      <xdr:spPr>
        <a:xfrm>
          <a:off x="809624" y="14525624"/>
          <a:ext cx="1066801" cy="6191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loudnj\specials_2018\94734%20-%20Intel%20VCO755D\Software%20and%20SECS-GEM\VCO-755D_Software%20Test%20Status%20-2019-10-3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Page"/>
      <sheetName val="SW OVERVIEW"/>
      <sheetName val="Automation Validation"/>
      <sheetName val="SECS-GEM Basic"/>
      <sheetName val="SECS-GEM - Lot"/>
      <sheetName val="SECS-GEM - Profiling"/>
      <sheetName val="Manual Operation"/>
      <sheetName val="Unhappy_Error Recovery"/>
      <sheetName val="Exception Handling"/>
      <sheetName val="Lot Control - Local"/>
      <sheetName val="Profling"/>
      <sheetName val="Reliability Tests"/>
      <sheetName val="SML Scripts"/>
    </sheetNames>
    <sheetDataSet>
      <sheetData sheetId="0">
        <row r="4">
          <cell r="C4">
            <v>2501085</v>
          </cell>
        </row>
        <row r="5">
          <cell r="C5" t="str">
            <v>1.0.0.74</v>
          </cell>
        </row>
        <row r="6">
          <cell r="C6" t="str">
            <v>2.0.145</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F33"/>
  <sheetViews>
    <sheetView zoomScale="85" zoomScaleNormal="85" workbookViewId="0">
      <selection activeCell="F34" sqref="F34"/>
    </sheetView>
  </sheetViews>
  <sheetFormatPr defaultRowHeight="15"/>
  <cols>
    <col min="1" max="1" width="0.42578125" customWidth="1"/>
    <col min="2" max="2" width="7.7109375" customWidth="1"/>
    <col min="3" max="3" width="11.7109375" customWidth="1"/>
    <col min="4" max="4" width="54.140625" customWidth="1"/>
    <col min="5" max="5" width="15.5703125" customWidth="1"/>
    <col min="6" max="6" width="15.7109375" customWidth="1"/>
    <col min="7" max="7" width="1.7109375" customWidth="1"/>
    <col min="8" max="8" width="14" customWidth="1"/>
    <col min="9" max="9" width="23.140625" customWidth="1"/>
    <col min="10" max="12" width="31.140625" customWidth="1"/>
  </cols>
  <sheetData>
    <row r="2" spans="2:6" ht="23.25" customHeight="1">
      <c r="B2" s="146" t="s">
        <v>0</v>
      </c>
      <c r="C2" s="147"/>
      <c r="D2" s="147"/>
      <c r="E2" s="147"/>
      <c r="F2" s="148"/>
    </row>
    <row r="3" spans="2:6" ht="20.25" customHeight="1">
      <c r="B3" s="149" t="s">
        <v>1</v>
      </c>
      <c r="C3" s="150"/>
      <c r="D3" s="150"/>
      <c r="E3" s="150"/>
      <c r="F3" s="151"/>
    </row>
    <row r="4" spans="2:6" ht="21" customHeight="1">
      <c r="B4" s="30" t="s">
        <v>2</v>
      </c>
      <c r="C4" s="31"/>
      <c r="D4" s="15"/>
      <c r="E4" s="15"/>
      <c r="F4" s="16"/>
    </row>
    <row r="5" spans="2:6" s="53" customFormat="1" ht="20.45" customHeight="1">
      <c r="B5" s="51" t="s">
        <v>3</v>
      </c>
      <c r="C5" s="51"/>
      <c r="D5" s="52"/>
      <c r="E5" s="52"/>
      <c r="F5" s="52"/>
    </row>
    <row r="6" spans="2:6" s="53" customFormat="1" ht="20.45" customHeight="1">
      <c r="B6" s="51" t="s">
        <v>4</v>
      </c>
      <c r="C6" s="51"/>
      <c r="D6" s="52"/>
      <c r="E6" s="52"/>
      <c r="F6" s="52"/>
    </row>
    <row r="7" spans="2:6" ht="21" customHeight="1">
      <c r="B7" s="152" t="s">
        <v>5</v>
      </c>
      <c r="C7" s="153"/>
      <c r="D7" s="18" t="s">
        <v>6</v>
      </c>
      <c r="E7" s="18"/>
      <c r="F7" s="19"/>
    </row>
    <row r="8" spans="2:6" ht="21" customHeight="1">
      <c r="B8" s="154" t="s">
        <v>7</v>
      </c>
      <c r="C8" s="152"/>
      <c r="D8" s="17"/>
      <c r="E8" s="17"/>
      <c r="F8" s="19"/>
    </row>
    <row r="9" spans="2:6" ht="21" customHeight="1">
      <c r="B9" s="20"/>
      <c r="C9" s="20"/>
      <c r="D9" s="19"/>
      <c r="E9" s="19"/>
      <c r="F9" s="19"/>
    </row>
    <row r="10" spans="2:6" ht="2.25" customHeight="1"/>
    <row r="11" spans="2:6" s="1" customFormat="1">
      <c r="B11" s="9" t="s">
        <v>8</v>
      </c>
      <c r="C11" s="9" t="s">
        <v>9</v>
      </c>
      <c r="D11" s="11" t="s">
        <v>10</v>
      </c>
      <c r="E11" s="11" t="s">
        <v>11</v>
      </c>
      <c r="F11" s="11"/>
    </row>
    <row r="12" spans="2:6">
      <c r="B12" s="21" t="s">
        <v>12</v>
      </c>
      <c r="C12" s="22"/>
      <c r="D12" s="5" t="s">
        <v>78</v>
      </c>
      <c r="E12" s="5"/>
      <c r="F12" s="5"/>
    </row>
    <row r="13" spans="2:6">
      <c r="B13" s="21"/>
      <c r="C13" s="22"/>
      <c r="D13" s="5"/>
      <c r="E13" s="5"/>
      <c r="F13" s="5"/>
    </row>
    <row r="14" spans="2:6">
      <c r="B14" s="21"/>
      <c r="C14" s="22"/>
      <c r="D14" s="5"/>
      <c r="E14" s="5"/>
      <c r="F14" s="5"/>
    </row>
    <row r="15" spans="2:6">
      <c r="B15" s="21"/>
      <c r="C15" s="22"/>
      <c r="D15" s="5"/>
      <c r="E15" s="5"/>
      <c r="F15" s="5"/>
    </row>
    <row r="16" spans="2:6">
      <c r="B16" s="107"/>
      <c r="C16" s="22"/>
      <c r="D16" s="5"/>
      <c r="E16" s="5"/>
      <c r="F16" s="5"/>
    </row>
    <row r="17" spans="2:6">
      <c r="B17" s="107"/>
      <c r="C17" s="22"/>
      <c r="D17" s="5"/>
      <c r="E17" s="5"/>
      <c r="F17" s="25"/>
    </row>
    <row r="18" spans="2:6">
      <c r="B18" s="107"/>
      <c r="C18" s="22"/>
      <c r="D18" s="6"/>
      <c r="E18" s="6"/>
      <c r="F18" s="25"/>
    </row>
    <row r="19" spans="2:6">
      <c r="B19" s="107"/>
      <c r="C19" s="22"/>
      <c r="D19" s="32"/>
      <c r="E19" s="32"/>
      <c r="F19" s="28"/>
    </row>
    <row r="20" spans="2:6">
      <c r="B20" s="107"/>
      <c r="C20" s="22"/>
      <c r="D20" s="5"/>
      <c r="E20" s="5"/>
      <c r="F20" s="5"/>
    </row>
    <row r="21" spans="2:6">
      <c r="B21" s="107"/>
      <c r="C21" s="107"/>
      <c r="D21" s="5"/>
      <c r="E21" s="5"/>
      <c r="F21" s="5"/>
    </row>
    <row r="22" spans="2:6">
      <c r="B22" s="107"/>
      <c r="C22" s="107"/>
      <c r="D22" s="5"/>
      <c r="E22" s="5"/>
      <c r="F22" s="5"/>
    </row>
    <row r="23" spans="2:6">
      <c r="B23" s="4"/>
      <c r="C23" s="4"/>
    </row>
    <row r="24" spans="2:6">
      <c r="B24" s="4"/>
      <c r="C24" s="4"/>
    </row>
    <row r="25" spans="2:6">
      <c r="B25" s="4"/>
      <c r="C25" s="4"/>
    </row>
    <row r="26" spans="2:6">
      <c r="B26" s="4"/>
      <c r="C26" s="4"/>
    </row>
    <row r="27" spans="2:6">
      <c r="B27" s="4"/>
      <c r="C27" s="4"/>
    </row>
    <row r="28" spans="2:6">
      <c r="B28" s="4"/>
      <c r="C28" s="4"/>
    </row>
    <row r="29" spans="2:6">
      <c r="B29" s="4"/>
      <c r="C29" s="4"/>
    </row>
    <row r="30" spans="2:6">
      <c r="B30" s="4"/>
      <c r="C30" s="4"/>
    </row>
    <row r="31" spans="2:6">
      <c r="B31" s="4"/>
      <c r="C31" s="4"/>
    </row>
    <row r="32" spans="2:6">
      <c r="B32" s="4"/>
      <c r="C32" s="4"/>
    </row>
    <row r="33" spans="2:3">
      <c r="B33" s="4"/>
      <c r="C33" s="4"/>
    </row>
  </sheetData>
  <mergeCells count="4">
    <mergeCell ref="B2:F2"/>
    <mergeCell ref="B3:F3"/>
    <mergeCell ref="B7:C7"/>
    <mergeCell ref="B8:C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AB87"/>
  <sheetViews>
    <sheetView showGridLines="0" topLeftCell="C1" zoomScaleNormal="100" zoomScaleSheetLayoutView="80" workbookViewId="0">
      <selection activeCell="F11" sqref="F11"/>
    </sheetView>
  </sheetViews>
  <sheetFormatPr defaultColWidth="9.140625" defaultRowHeight="18.75"/>
  <cols>
    <col min="1" max="1" width="1.85546875" style="39" customWidth="1"/>
    <col min="2" max="3" width="4.5703125" style="42" customWidth="1"/>
    <col min="4" max="4" width="11.140625" style="70" bestFit="1" customWidth="1"/>
    <col min="5" max="5" width="21.28515625" style="39" customWidth="1"/>
    <col min="6" max="6" width="67.5703125" style="169" customWidth="1"/>
    <col min="7" max="7" width="13.140625" style="39" customWidth="1"/>
    <col min="8" max="8" width="16.7109375" style="39" customWidth="1"/>
    <col min="9" max="9" width="13.140625" style="39" customWidth="1"/>
    <col min="10" max="10" width="16.7109375" style="41" customWidth="1"/>
    <col min="11" max="11" width="37.5703125" style="39" customWidth="1"/>
    <col min="12" max="12" width="14.7109375" style="65" customWidth="1"/>
    <col min="13" max="13" width="36.42578125" style="82" customWidth="1"/>
    <col min="14" max="14" width="17.28515625" style="61" customWidth="1"/>
    <col min="15" max="15" width="21.85546875" style="61" customWidth="1"/>
    <col min="16" max="16" width="19.85546875" style="40" customWidth="1"/>
    <col min="17" max="20" width="9.140625" style="39"/>
    <col min="21" max="21" width="20.85546875" style="39" customWidth="1"/>
    <col min="22" max="28" width="14.7109375" style="39" customWidth="1"/>
    <col min="29" max="16384" width="9.140625" style="39"/>
  </cols>
  <sheetData>
    <row r="1" spans="2:16" ht="10.5" customHeight="1"/>
    <row r="2" spans="2:16" s="47" customFormat="1" ht="38.25" customHeight="1">
      <c r="D2" s="71" t="s">
        <v>13</v>
      </c>
      <c r="E2" s="66" t="s">
        <v>90</v>
      </c>
      <c r="F2" s="66" t="s">
        <v>15</v>
      </c>
      <c r="G2" s="66" t="s">
        <v>16</v>
      </c>
      <c r="H2" s="121" t="s">
        <v>79</v>
      </c>
      <c r="I2" s="66" t="s">
        <v>80</v>
      </c>
      <c r="J2" s="67" t="s">
        <v>83</v>
      </c>
      <c r="K2" s="66" t="s">
        <v>84</v>
      </c>
      <c r="L2" s="49" t="s">
        <v>17</v>
      </c>
      <c r="M2" s="66"/>
      <c r="N2" s="68" t="s">
        <v>18</v>
      </c>
      <c r="O2" s="68" t="s">
        <v>19</v>
      </c>
      <c r="P2" s="48"/>
    </row>
    <row r="3" spans="2:16" ht="12.75">
      <c r="B3" s="124"/>
      <c r="C3" s="163"/>
      <c r="D3" s="69" t="s">
        <v>20</v>
      </c>
      <c r="E3" s="64" t="str">
        <f>IF(IFERROR(VLOOKUP($D3,Basic!$A$5:$N$23,2,FALSE),"err")="","",IFERROR(VLOOKUP($D3,Basic!$A$5:$N$23,2,FALSE),""))</f>
        <v>Startup / Stop</v>
      </c>
      <c r="F3" s="170" t="str">
        <f>IF(IFERROR(VLOOKUP($D3,Basic!$A$5:$N$23,3,FALSE),"err")="","",IFERROR(VLOOKUP($D3,Basic!$A$5:$N$23,3,FALSE),""))</f>
        <v>Verify line communication run when oven software startup.</v>
      </c>
      <c r="G3" s="64" t="str">
        <f>IF(IFERROR(VLOOKUP($D3,Basic!$A$5:$N$23,6,FALSE),"err")="","UNTESTED",IFERROR(VLOOKUP($D3,Basic!$A$5:$N$23,6,FALSE),""))</f>
        <v>PASS</v>
      </c>
      <c r="H3" s="64" t="str">
        <f>IF(IFERROR(VLOOKUP($D3,Basic!$A$5:$N$23,9,FALSE),"err")="","",IFERROR(VLOOKUP($D3,Basic!$A$5:$N$23,9,FALSE),""))</f>
        <v>v1.1.4</v>
      </c>
      <c r="I3" s="64" t="str">
        <f>IF(IFERROR(VLOOKUP($D3,Basic!$A$5:$N$23,10,FALSE),"err")="","",IFERROR(VLOOKUP($D3,Basic!$A$5:$N$23,10,FALSE),""))</f>
        <v>v1.1.4</v>
      </c>
      <c r="J3" s="46" t="str">
        <f>IF(IFERROR(VLOOKUP($D3,Basic!$A$5:$N$23,11,FALSE),"err")="","",IFERROR(VLOOKUP($D3,Basic!$A$5:$N$23,11,FALSE),""))</f>
        <v/>
      </c>
      <c r="K3" s="45"/>
      <c r="L3" s="122" t="str">
        <f>IF(IFERROR(VLOOKUP($D3,Basic!$A$5:$N$22,14,FALSE),"err")="","No",IFERROR(VLOOKUP($D3,Basic!$A$5:$N$22,14,FALSE),""))</f>
        <v>No</v>
      </c>
      <c r="M3" s="44"/>
      <c r="N3" s="64">
        <f>IF(IFERROR(VLOOKUP($D3,Basic!$A$5:$N$23,7,FALSE),"err")="",0,IFERROR(VLOOKUP($D3,Basic!$A$5:$N$23,7,FALSE),0))</f>
        <v>10</v>
      </c>
      <c r="O3" s="119">
        <f t="shared" ref="O3" si="0">IF(OR(G3="Untested",G3="FAIL"),N3,0)</f>
        <v>0</v>
      </c>
    </row>
    <row r="4" spans="2:16" ht="12.75">
      <c r="B4" s="124"/>
      <c r="C4" s="163"/>
      <c r="D4" s="69" t="s">
        <v>87</v>
      </c>
      <c r="E4" s="64" t="str">
        <f>IF(IFERROR(VLOOKUP($D4,Basic!$A$5:$N$23,2,FALSE),"err")="","",IFERROR(VLOOKUP($D4,Basic!$A$5:$N$23,2,FALSE),""))</f>
        <v>Startup / Stop</v>
      </c>
      <c r="F4" s="170" t="str">
        <f>IF(IFERROR(VLOOKUP($D4,Basic!$A$5:$N$23,3,FALSE),"err")="","",IFERROR(VLOOKUP($D4,Basic!$A$5:$N$23,3,FALSE),""))</f>
        <v>Duplicate run</v>
      </c>
      <c r="G4" s="64" t="str">
        <f>IF(IFERROR(VLOOKUP($D4,Basic!$A$5:$N$23,6,FALSE),"err")="","UNTESTED",IFERROR(VLOOKUP($D4,Basic!$A$5:$N$23,6,FALSE),""))</f>
        <v>PASS</v>
      </c>
      <c r="H4" s="64" t="str">
        <f>IF(IFERROR(VLOOKUP($D4,Basic!$A$5:$N$23,9,FALSE),"err")="","",IFERROR(VLOOKUP($D4,Basic!$A$5:$N$23,9,FALSE),""))</f>
        <v>v1.1.4</v>
      </c>
      <c r="I4" s="64" t="str">
        <f>IF(IFERROR(VLOOKUP($D4,Basic!$A$5:$N$23,10,FALSE),"err")="","",IFERROR(VLOOKUP($D4,Basic!$A$5:$N$23,10,FALSE),""))</f>
        <v>v1.1.4</v>
      </c>
      <c r="J4" s="46" t="str">
        <f>IF(IFERROR(VLOOKUP($D4,Basic!$A$5:$N$23,11,FALSE),"err")="","",IFERROR(VLOOKUP($D4,Basic!$A$5:$N$23,11,FALSE),""))</f>
        <v/>
      </c>
      <c r="K4" s="45"/>
      <c r="L4" s="122" t="str">
        <f>IF(IFERROR(VLOOKUP($D4,Basic!$A$5:$N$22,14,FALSE),"err")="","No",IFERROR(VLOOKUP($D4,Basic!$A$5:$N$22,14,FALSE),""))</f>
        <v>No</v>
      </c>
      <c r="M4" s="44"/>
      <c r="N4" s="64">
        <f>IF(IFERROR(VLOOKUP($D4,Basic!$A$5:$N$23,7,FALSE),"err")="",0,IFERROR(VLOOKUP($D4,Basic!$A$5:$N$23,7,FALSE),0))</f>
        <v>10</v>
      </c>
      <c r="O4" s="119">
        <f t="shared" ref="O4:O5" si="1">IF(OR(G4="Untested",G4="FAIL"),N4,0)</f>
        <v>0</v>
      </c>
    </row>
    <row r="5" spans="2:16" ht="12.75">
      <c r="B5" s="124"/>
      <c r="C5" s="163"/>
      <c r="D5" s="69" t="s">
        <v>88</v>
      </c>
      <c r="E5" s="64" t="str">
        <f>IF(IFERROR(VLOOKUP($D5,Basic!$A$5:$N$23,2,FALSE),"err")="","",IFERROR(VLOOKUP($D5,Basic!$A$5:$N$23,2,FALSE),""))</f>
        <v>Startup / Stop</v>
      </c>
      <c r="F5" s="170" t="str">
        <f>IF(IFERROR(VLOOKUP($D5,Basic!$A$5:$N$23,3,FALSE),"err")="","",IFERROR(VLOOKUP($D5,Basic!$A$5:$N$23,3,FALSE),""))</f>
        <v>Manual run.</v>
      </c>
      <c r="G5" s="64" t="str">
        <f>IF(IFERROR(VLOOKUP($D5,Basic!$A$5:$N$23,6,FALSE),"err")="","UNTESTED",IFERROR(VLOOKUP($D5,Basic!$A$5:$N$23,6,FALSE),""))</f>
        <v>PASS</v>
      </c>
      <c r="H5" s="64" t="str">
        <f>IF(IFERROR(VLOOKUP($D5,Basic!$A$5:$N$23,9,FALSE),"err")="","",IFERROR(VLOOKUP($D5,Basic!$A$5:$N$23,9,FALSE),""))</f>
        <v>v1.1.4</v>
      </c>
      <c r="I5" s="64" t="str">
        <f>IF(IFERROR(VLOOKUP($D5,Basic!$A$5:$N$23,10,FALSE),"err")="","",IFERROR(VLOOKUP($D5,Basic!$A$5:$N$23,10,FALSE),""))</f>
        <v>v1.1.4</v>
      </c>
      <c r="J5" s="46" t="str">
        <f>IF(IFERROR(VLOOKUP($D5,Basic!$A$5:$N$23,11,FALSE),"err")="","",IFERROR(VLOOKUP($D5,Basic!$A$5:$N$23,11,FALSE),""))</f>
        <v/>
      </c>
      <c r="K5" s="45"/>
      <c r="L5" s="122" t="str">
        <f>IF(IFERROR(VLOOKUP($D5,Basic!$A$5:$N$22,14,FALSE),"err")="","No",IFERROR(VLOOKUP($D5,Basic!$A$5:$N$22,14,FALSE),""))</f>
        <v>No</v>
      </c>
      <c r="M5" s="44"/>
      <c r="N5" s="64">
        <f>IF(IFERROR(VLOOKUP($D5,Basic!$A$5:$N$23,7,FALSE),"err")="",0,IFERROR(VLOOKUP($D5,Basic!$A$5:$N$23,7,FALSE),0))</f>
        <v>10</v>
      </c>
      <c r="O5" s="119">
        <f t="shared" si="1"/>
        <v>0</v>
      </c>
    </row>
    <row r="6" spans="2:16" ht="12.75">
      <c r="B6" s="124"/>
      <c r="C6" s="163"/>
      <c r="D6" s="69" t="s">
        <v>89</v>
      </c>
      <c r="E6" s="64" t="str">
        <f>IF(IFERROR(VLOOKUP($D6,Basic!$A$5:$N$23,2,FALSE),"err")="","",IFERROR(VLOOKUP($D6,Basic!$A$5:$N$23,2,FALSE),""))</f>
        <v>Startup / Stop</v>
      </c>
      <c r="F6" s="170" t="str">
        <f>IF(IFERROR(VLOOKUP($D6,Basic!$A$5:$N$23,3,FALSE),"err")="","",IFERROR(VLOOKUP($D6,Basic!$A$5:$N$23,3,FALSE),""))</f>
        <v>Terminate software</v>
      </c>
      <c r="G6" s="64" t="str">
        <f>IF(IFERROR(VLOOKUP($D6,Basic!$A$5:$N$23,6,FALSE),"err")="","UNTESTED",IFERROR(VLOOKUP($D6,Basic!$A$5:$N$23,6,FALSE),""))</f>
        <v>PASS</v>
      </c>
      <c r="H6" s="64" t="str">
        <f>IF(IFERROR(VLOOKUP($D6,Basic!$A$5:$N$23,9,FALSE),"err")="","",IFERROR(VLOOKUP($D6,Basic!$A$5:$N$23,9,FALSE),""))</f>
        <v>v1.1.4</v>
      </c>
      <c r="I6" s="64" t="str">
        <f>IF(IFERROR(VLOOKUP($D6,Basic!$A$5:$N$23,10,FALSE),"err")="","",IFERROR(VLOOKUP($D6,Basic!$A$5:$N$23,10,FALSE),""))</f>
        <v>v1.1.4</v>
      </c>
      <c r="J6" s="46" t="str">
        <f>IF(IFERROR(VLOOKUP($D6,Basic!$A$5:$N$23,11,FALSE),"err")="","",IFERROR(VLOOKUP($D6,Basic!$A$5:$N$23,11,FALSE),""))</f>
        <v/>
      </c>
      <c r="K6" s="45"/>
      <c r="L6" s="122" t="str">
        <f>IF(IFERROR(VLOOKUP($D6,Basic!$A$5:$N$22,14,FALSE),"err")="","No",IFERROR(VLOOKUP($D6,Basic!$A$5:$N$22,14,FALSE),""))</f>
        <v>No</v>
      </c>
      <c r="M6" s="44"/>
      <c r="N6" s="64">
        <f>IF(IFERROR(VLOOKUP($D6,Basic!$A$5:$N$23,7,FALSE),"err")="",0,IFERROR(VLOOKUP($D6,Basic!$A$5:$N$23,7,FALSE),0))</f>
        <v>10</v>
      </c>
      <c r="O6" s="119">
        <f t="shared" ref="O6:O10" si="2">IF(OR(G6="Untested",G6="FAIL"),N6,0)</f>
        <v>0</v>
      </c>
    </row>
    <row r="7" spans="2:16" ht="12.75">
      <c r="B7" s="124"/>
      <c r="C7" s="163"/>
      <c r="D7" s="69" t="s">
        <v>93</v>
      </c>
      <c r="E7" s="64" t="str">
        <f>IF(IFERROR(VLOOKUP($D7,Basic!$A$5:$N$23,2,FALSE),"err")="","",IFERROR(VLOOKUP($D7,Basic!$A$5:$N$23,2,FALSE),""))</f>
        <v>Startup / Stop</v>
      </c>
      <c r="F7" s="170" t="str">
        <f>IF(IFERROR(VLOOKUP($D7,Basic!$A$5:$N$23,3,FALSE),"err")="","",IFERROR(VLOOKUP($D7,Basic!$A$5:$N$23,3,FALSE),""))</f>
        <v>Startup when oven software not running</v>
      </c>
      <c r="G7" s="64" t="str">
        <f>IF(IFERROR(VLOOKUP($D7,Basic!$A$5:$N$23,6,FALSE),"err")="","UNTESTED",IFERROR(VLOOKUP($D7,Basic!$A$5:$N$23,6,FALSE),""))</f>
        <v>PASS</v>
      </c>
      <c r="H7" s="64" t="str">
        <f>IF(IFERROR(VLOOKUP($D7,Basic!$A$5:$N$23,9,FALSE),"err")="","",IFERROR(VLOOKUP($D7,Basic!$A$5:$N$23,9,FALSE),""))</f>
        <v>v1.1.4</v>
      </c>
      <c r="I7" s="64" t="str">
        <f>IF(IFERROR(VLOOKUP($D7,Basic!$A$5:$N$23,10,FALSE),"err")="","",IFERROR(VLOOKUP($D7,Basic!$A$5:$N$23,10,FALSE),""))</f>
        <v>v1.1.4</v>
      </c>
      <c r="J7" s="46" t="str">
        <f>IF(IFERROR(VLOOKUP($D7,Basic!$A$5:$N$23,11,FALSE),"err")="","",IFERROR(VLOOKUP($D7,Basic!$A$5:$N$23,11,FALSE),""))</f>
        <v/>
      </c>
      <c r="K7" s="45"/>
      <c r="L7" s="122" t="str">
        <f>IF(IFERROR(VLOOKUP($D7,Basic!$A$5:$N$22,14,FALSE),"err")="","No",IFERROR(VLOOKUP($D7,Basic!$A$5:$N$22,14,FALSE),""))</f>
        <v>No</v>
      </c>
      <c r="M7" s="44"/>
      <c r="N7" s="64">
        <f>IF(IFERROR(VLOOKUP($D7,Basic!$A$5:$N$23,7,FALSE),"err")="",0,IFERROR(VLOOKUP($D7,Basic!$A$5:$N$23,7,FALSE),0))</f>
        <v>10</v>
      </c>
      <c r="O7" s="119">
        <f t="shared" si="2"/>
        <v>0</v>
      </c>
    </row>
    <row r="8" spans="2:16" ht="12.75">
      <c r="B8" s="124"/>
      <c r="C8" s="163"/>
      <c r="D8" s="69" t="s">
        <v>94</v>
      </c>
      <c r="E8" s="64" t="str">
        <f>IF(IFERROR(VLOOKUP($D8,Basic!$A$5:$N$23,2,FALSE),"err")="","",IFERROR(VLOOKUP($D8,Basic!$A$5:$N$23,2,FALSE),""))</f>
        <v>PLC Setting
[Mitsubishi]</v>
      </c>
      <c r="F8" s="170" t="str">
        <f>IF(IFERROR(VLOOKUP($D8,Basic!$A$5:$N$23,3,FALSE),"err")="","",IFERROR(VLOOKUP($D8,Basic!$A$5:$N$23,3,FALSE),""))</f>
        <v>Parameter lock / Unlock</v>
      </c>
      <c r="G8" s="64" t="str">
        <f>IF(IFERROR(VLOOKUP($D8,Basic!$A$5:$N$23,6,FALSE),"err")="","UNTESTED",IFERROR(VLOOKUP($D8,Basic!$A$5:$N$23,6,FALSE),""))</f>
        <v>PASS</v>
      </c>
      <c r="H8" s="64" t="str">
        <f>IF(IFERROR(VLOOKUP($D8,Basic!$A$5:$N$23,9,FALSE),"err")="","",IFERROR(VLOOKUP($D8,Basic!$A$5:$N$23,9,FALSE),""))</f>
        <v>v1.1.4</v>
      </c>
      <c r="I8" s="64" t="str">
        <f>IF(IFERROR(VLOOKUP($D8,Basic!$A$5:$N$23,10,FALSE),"err")="","",IFERROR(VLOOKUP($D8,Basic!$A$5:$N$23,10,FALSE),""))</f>
        <v>v1.1.4</v>
      </c>
      <c r="J8" s="46" t="str">
        <f>IF(IFERROR(VLOOKUP($D8,Basic!$A$5:$N$23,11,FALSE),"err")="","",IFERROR(VLOOKUP($D8,Basic!$A$5:$N$23,11,FALSE),""))</f>
        <v/>
      </c>
      <c r="K8" s="45"/>
      <c r="L8" s="122" t="str">
        <f>IF(IFERROR(VLOOKUP($D8,Basic!$A$5:$N$22,14,FALSE),"err")="","No",IFERROR(VLOOKUP($D8,Basic!$A$5:$N$22,14,FALSE),""))</f>
        <v>No</v>
      </c>
      <c r="M8" s="44"/>
      <c r="N8" s="64">
        <f>IF(IFERROR(VLOOKUP($D8,Basic!$A$5:$N$23,7,FALSE),"err")="",0,IFERROR(VLOOKUP($D8,Basic!$A$5:$N$23,7,FALSE),0))</f>
        <v>10</v>
      </c>
      <c r="O8" s="119">
        <f t="shared" si="2"/>
        <v>0</v>
      </c>
    </row>
    <row r="9" spans="2:16" ht="12.75">
      <c r="B9" s="124"/>
      <c r="C9" s="163"/>
      <c r="D9" s="69" t="s">
        <v>95</v>
      </c>
      <c r="E9" s="64" t="str">
        <f>IF(IFERROR(VLOOKUP($D9,Basic!$A$5:$N$23,2,FALSE),"err")="","",IFERROR(VLOOKUP($D9,Basic!$A$5:$N$23,2,FALSE),""))</f>
        <v>PLC Setting
[Mitsubishi]</v>
      </c>
      <c r="F9" s="170" t="str">
        <f>IF(IFERROR(VLOOKUP($D9,Basic!$A$5:$N$23,3,FALSE),"err")="","",IFERROR(VLOOKUP($D9,Basic!$A$5:$N$23,3,FALSE),""))</f>
        <v>PLC Connection</v>
      </c>
      <c r="G9" s="64" t="str">
        <f>IF(IFERROR(VLOOKUP($D9,Basic!$A$5:$N$23,6,FALSE),"err")="","UNTESTED",IFERROR(VLOOKUP($D9,Basic!$A$5:$N$23,6,FALSE),""))</f>
        <v>PASS</v>
      </c>
      <c r="H9" s="64" t="str">
        <f>IF(IFERROR(VLOOKUP($D9,Basic!$A$5:$N$23,9,FALSE),"err")="","",IFERROR(VLOOKUP($D9,Basic!$A$5:$N$23,9,FALSE),""))</f>
        <v>v1.1.4</v>
      </c>
      <c r="I9" s="64" t="str">
        <f>IF(IFERROR(VLOOKUP($D9,Basic!$A$5:$N$23,10,FALSE),"err")="","",IFERROR(VLOOKUP($D9,Basic!$A$5:$N$23,10,FALSE),""))</f>
        <v>v1.1.4</v>
      </c>
      <c r="J9" s="46" t="str">
        <f>IF(IFERROR(VLOOKUP($D9,Basic!$A$5:$N$23,11,FALSE),"err")="","",IFERROR(VLOOKUP($D9,Basic!$A$5:$N$23,11,FALSE),""))</f>
        <v/>
      </c>
      <c r="K9" s="45"/>
      <c r="L9" s="122" t="str">
        <f>IF(IFERROR(VLOOKUP($D9,Basic!$A$5:$N$22,14,FALSE),"err")="","No",IFERROR(VLOOKUP($D9,Basic!$A$5:$N$22,14,FALSE),""))</f>
        <v>No</v>
      </c>
      <c r="M9" s="44"/>
      <c r="N9" s="64">
        <f>IF(IFERROR(VLOOKUP($D9,Basic!$A$5:$N$23,7,FALSE),"err")="",0,IFERROR(VLOOKUP($D9,Basic!$A$5:$N$23,7,FALSE),0))</f>
        <v>10</v>
      </c>
      <c r="O9" s="119">
        <f t="shared" si="2"/>
        <v>0</v>
      </c>
    </row>
    <row r="10" spans="2:16" ht="12.75">
      <c r="B10" s="124"/>
      <c r="C10" s="163"/>
      <c r="D10" s="69" t="s">
        <v>96</v>
      </c>
      <c r="E10" s="64" t="str">
        <f>IF(IFERROR(VLOOKUP($D10,Basic!$A$5:$N$23,2,FALSE),"err")="","",IFERROR(VLOOKUP($D10,Basic!$A$5:$N$23,2,FALSE),""))</f>
        <v>Map barcode</v>
      </c>
      <c r="F10" s="170" t="str">
        <f>IF(IFERROR(VLOOKUP($D10,Basic!$A$5:$N$23,3,FALSE),"err")="","",IFERROR(VLOOKUP($D10,Basic!$A$5:$N$23,3,FALSE),""))</f>
        <v>Barcode recipe mapping table setup</v>
      </c>
      <c r="G10" s="64" t="str">
        <f>IF(IFERROR(VLOOKUP($D10,Basic!$A$5:$N$23,6,FALSE),"err")="","UNTESTED",IFERROR(VLOOKUP($D10,Basic!$A$5:$N$23,6,FALSE),""))</f>
        <v>PASS</v>
      </c>
      <c r="H10" s="64" t="str">
        <f>IF(IFERROR(VLOOKUP($D10,Basic!$A$5:$N$23,9,FALSE),"err")="","",IFERROR(VLOOKUP($D10,Basic!$A$5:$N$23,9,FALSE),""))</f>
        <v>v1.1.4</v>
      </c>
      <c r="I10" s="64" t="str">
        <f>IF(IFERROR(VLOOKUP($D10,Basic!$A$5:$N$23,10,FALSE),"err")="","",IFERROR(VLOOKUP($D10,Basic!$A$5:$N$23,10,FALSE),""))</f>
        <v>v1.1.4</v>
      </c>
      <c r="J10" s="46" t="str">
        <f>IF(IFERROR(VLOOKUP($D10,Basic!$A$5:$N$23,11,FALSE),"err")="","",IFERROR(VLOOKUP($D10,Basic!$A$5:$N$23,11,FALSE),""))</f>
        <v/>
      </c>
      <c r="K10" s="45"/>
      <c r="L10" s="122" t="str">
        <f>IF(IFERROR(VLOOKUP($D10,Basic!$A$5:$N$22,14,FALSE),"err")="","No",IFERROR(VLOOKUP($D10,Basic!$A$5:$N$22,14,FALSE),""))</f>
        <v>No</v>
      </c>
      <c r="M10" s="44"/>
      <c r="N10" s="64">
        <f>IF(IFERROR(VLOOKUP($D10,Basic!$A$5:$N$23,7,FALSE),"err")="",0,IFERROR(VLOOKUP($D10,Basic!$A$5:$N$23,7,FALSE),0))</f>
        <v>10</v>
      </c>
      <c r="O10" s="119">
        <f t="shared" si="2"/>
        <v>0</v>
      </c>
    </row>
    <row r="11" spans="2:16" ht="12.75">
      <c r="B11" s="124"/>
      <c r="C11" s="163"/>
      <c r="D11" s="69" t="s">
        <v>97</v>
      </c>
      <c r="E11" s="64" t="str">
        <f>IF(IFERROR(VLOOKUP($D11,'1PC_DualLane'!$A$5:$N$22,2,FALSE),"err")="","",IFERROR(VLOOKUP($D11,'1PC_DualLane'!$A$5:$N$22,2,FALSE),""))</f>
        <v>Recipe change</v>
      </c>
      <c r="F11" s="170" t="str">
        <f>IF(IFERROR(VLOOKUP($D11,'1PC_DualLane'!$A$5:$N$22,3,FALSE),"err")="","",IFERROR(VLOOKUP($D11,'1PC_DualLane'!$A$5:$N$22,3,FALSE),""))</f>
        <v>Execute "AISIN_WFA_TEST"</v>
      </c>
      <c r="G11" s="64" t="str">
        <f>IF(IFERROR(VLOOKUP($D11,'1PC_DualLane'!$A$5:$N$22,6,FALSE),"err")="","UNTESTED",IFERROR(VLOOKUP($D11,'1PC_DualLane'!$A$5:$N$22,6,FALSE),""))</f>
        <v>PASS</v>
      </c>
      <c r="H11" s="64" t="str">
        <f>IF(IFERROR(VLOOKUP($D11,'1PC_DualLane'!$A$5:$N$22,9,FALSE),"err")="","",IFERROR(VLOOKUP($D11,'1PC_DualLane'!$A$5:$N$22,9,FALSE),""))</f>
        <v>v1.1.4</v>
      </c>
      <c r="I11" s="64" t="str">
        <f>IF(IFERROR(VLOOKUP($D11,'1PC_DualLane'!$A$5:$N$22,10,FALSE),"err")="","",IFERROR(VLOOKUP($D11,'1PC_DualLane'!$A$5:$N$22,10,FALSE),""))</f>
        <v>v1.1.4</v>
      </c>
      <c r="J11" s="46" t="str">
        <f>IF(IFERROR(VLOOKUP($D11,'1PC_DualLane'!$A$5:$N$22,11,FALSE),"err")="","",IFERROR(VLOOKUP($D11,'1PC_DualLane'!$A$5:$N$22,11,FALSE),""))</f>
        <v/>
      </c>
      <c r="K11" s="45"/>
      <c r="L11" s="122" t="str">
        <f>IF(IFERROR(VLOOKUP($D11,'1PC_DualLane'!$A$5:$N$22,14,FALSE),"err")="","No",IFERROR(VLOOKUP($D11,'1PC_DualLane'!$A$5:$N$22,14,FALSE),""))</f>
        <v>No</v>
      </c>
      <c r="M11" s="44"/>
      <c r="N11" s="64">
        <f>IF(IFERROR(VLOOKUP($D11,'1PC_DualLane'!$A$5:$N$22,7,FALSE),"err")="",0,IFERROR(VLOOKUP($D11,'1PC_DualLane'!$A$5:$N$22,7,FALSE),0))</f>
        <v>10</v>
      </c>
      <c r="O11" s="119">
        <f t="shared" ref="O11:O14" si="3">IF(OR(G11="Untested",G11="FAIL"),N11,0)</f>
        <v>0</v>
      </c>
    </row>
    <row r="12" spans="2:16" ht="12.75">
      <c r="B12" s="124"/>
      <c r="C12" s="163"/>
      <c r="D12" s="69" t="s">
        <v>98</v>
      </c>
      <c r="E12" s="64" t="str">
        <f>IF(IFERROR(VLOOKUP($D12,'1PC_DualLane'!$A$5:$N$22,2,FALSE),"err")="","",IFERROR(VLOOKUP($D12,'1PC_DualLane'!$A$5:$N$22,2,FALSE),""))</f>
        <v>Recipe change</v>
      </c>
      <c r="F12" s="170" t="str">
        <f>IF(IFERROR(VLOOKUP($D12,'1PC_DualLane'!$A$5:$N$22,3,FALSE),"err")="","",IFERROR(VLOOKUP($D12,'1PC_DualLane'!$A$5:$N$22,3,FALSE),""))</f>
        <v>Recipe change lane#1</v>
      </c>
      <c r="G12" s="64" t="str">
        <f>IF(IFERROR(VLOOKUP($D12,'1PC_DualLane'!$A$5:$N$22,6,FALSE),"err")="","UNTESTED",IFERROR(VLOOKUP($D12,'1PC_DualLane'!$A$5:$N$22,6,FALSE),""))</f>
        <v>PASS</v>
      </c>
      <c r="H12" s="64" t="str">
        <f>IF(IFERROR(VLOOKUP($D12,'1PC_DualLane'!$A$5:$N$22,9,FALSE),"err")="","",IFERROR(VLOOKUP($D12,'1PC_DualLane'!$A$5:$N$22,9,FALSE),""))</f>
        <v>v1.1.4</v>
      </c>
      <c r="I12" s="64" t="str">
        <f>IF(IFERROR(VLOOKUP($D12,'1PC_DualLane'!$A$5:$N$22,10,FALSE),"err")="","",IFERROR(VLOOKUP($D12,'1PC_DualLane'!$A$5:$N$22,10,FALSE),""))</f>
        <v>v1.1.4</v>
      </c>
      <c r="J12" s="46" t="str">
        <f>IF(IFERROR(VLOOKUP($D12,'1PC_DualLane'!$A$5:$N$22,11,FALSE),"err")="","",IFERROR(VLOOKUP($D12,'1PC_DualLane'!$A$5:$N$22,11,FALSE),""))</f>
        <v/>
      </c>
      <c r="K12" s="45"/>
      <c r="L12" s="122" t="str">
        <f>IF(IFERROR(VLOOKUP($D12,'1PC_DualLane'!$A$5:$N$22,14,FALSE),"err")="","No",IFERROR(VLOOKUP($D12,'1PC_DualLane'!$A$5:$N$22,14,FALSE),""))</f>
        <v>No</v>
      </c>
      <c r="M12" s="44"/>
      <c r="N12" s="64">
        <f>IF(IFERROR(VLOOKUP($D12,'1PC_DualLane'!$A$5:$N$22,7,FALSE),"err")="",0,IFERROR(VLOOKUP($D12,'1PC_DualLane'!$A$5:$N$22,7,FALSE),0))</f>
        <v>10</v>
      </c>
      <c r="O12" s="119">
        <f t="shared" si="3"/>
        <v>0</v>
      </c>
    </row>
    <row r="13" spans="2:16" ht="12.75">
      <c r="B13" s="124"/>
      <c r="C13" s="163"/>
      <c r="D13" s="69" t="s">
        <v>99</v>
      </c>
      <c r="E13" s="64" t="str">
        <f>IF(IFERROR(VLOOKUP($D13,'1PC_DualLane'!$A$5:$N$22,2,FALSE),"err")="","",IFERROR(VLOOKUP($D13,'1PC_DualLane'!$A$5:$N$22,2,FALSE),""))</f>
        <v>Rail width</v>
      </c>
      <c r="F13" s="170" t="str">
        <f>IF(IFERROR(VLOOKUP($D13,'1PC_DualLane'!$A$5:$N$22,3,FALSE),"err")="","",IFERROR(VLOOKUP($D13,'1PC_DualLane'!$A$5:$N$22,3,FALSE),""))</f>
        <v>Rail wdith case#1</v>
      </c>
      <c r="G13" s="64" t="str">
        <f>IF(IFERROR(VLOOKUP($D13,'1PC_DualLane'!$A$5:$N$22,6,FALSE),"err")="","UNTESTED",IFERROR(VLOOKUP($D13,'1PC_DualLane'!$A$5:$N$22,6,FALSE),""))</f>
        <v>PASS</v>
      </c>
      <c r="H13" s="64" t="str">
        <f>IF(IFERROR(VLOOKUP($D13,'1PC_DualLane'!$A$5:$N$22,9,FALSE),"err")="","",IFERROR(VLOOKUP($D13,'1PC_DualLane'!$A$5:$N$22,9,FALSE),""))</f>
        <v>v1.1.4</v>
      </c>
      <c r="I13" s="64" t="str">
        <f>IF(IFERROR(VLOOKUP($D13,'1PC_DualLane'!$A$5:$N$22,10,FALSE),"err")="","",IFERROR(VLOOKUP($D13,'1PC_DualLane'!$A$5:$N$22,10,FALSE),""))</f>
        <v>v1.1.4</v>
      </c>
      <c r="J13" s="46" t="str">
        <f>IF(IFERROR(VLOOKUP($D13,'1PC_DualLane'!$A$5:$N$22,11,FALSE),"err")="","",IFERROR(VLOOKUP($D13,'1PC_DualLane'!$A$5:$N$22,11,FALSE),""))</f>
        <v/>
      </c>
      <c r="K13" s="45"/>
      <c r="L13" s="122" t="str">
        <f>IF(IFERROR(VLOOKUP($D13,'1PC_DualLane'!$A$5:$N$22,14,FALSE),"err")="","No",IFERROR(VLOOKUP($D13,'1PC_DualLane'!$A$5:$N$22,14,FALSE),""))</f>
        <v>No</v>
      </c>
      <c r="M13" s="44"/>
      <c r="N13" s="64">
        <f>IF(IFERROR(VLOOKUP($D13,'1PC_DualLane'!$A$5:$N$22,7,FALSE),"err")="",0,IFERROR(VLOOKUP($D13,'1PC_DualLane'!$A$5:$N$22,7,FALSE),0))</f>
        <v>10</v>
      </c>
      <c r="O13" s="119">
        <f t="shared" si="3"/>
        <v>0</v>
      </c>
    </row>
    <row r="14" spans="2:16" ht="12.75">
      <c r="B14" s="124"/>
      <c r="C14" s="163"/>
      <c r="D14" s="69" t="s">
        <v>100</v>
      </c>
      <c r="E14" s="64" t="str">
        <f>IF(IFERROR(VLOOKUP($D14,'1PC_DualLane'!$A$5:$N$22,2,FALSE),"err")="","",IFERROR(VLOOKUP($D14,'1PC_DualLane'!$A$5:$N$22,2,FALSE),""))</f>
        <v>Rail width</v>
      </c>
      <c r="F14" s="170" t="str">
        <f>IF(IFERROR(VLOOKUP($D14,'1PC_DualLane'!$A$5:$N$22,3,FALSE),"err")="","",IFERROR(VLOOKUP($D14,'1PC_DualLane'!$A$5:$N$22,3,FALSE),""))</f>
        <v>Rail wdith case#2</v>
      </c>
      <c r="G14" s="64" t="str">
        <f>IF(IFERROR(VLOOKUP($D14,'1PC_DualLane'!$A$5:$N$22,6,FALSE),"err")="","UNTESTED",IFERROR(VLOOKUP($D14,'1PC_DualLane'!$A$5:$N$22,6,FALSE),""))</f>
        <v>PASS</v>
      </c>
      <c r="H14" s="64" t="str">
        <f>IF(IFERROR(VLOOKUP($D14,'1PC_DualLane'!$A$5:$N$22,9,FALSE),"err")="","",IFERROR(VLOOKUP($D14,'1PC_DualLane'!$A$5:$N$22,9,FALSE),""))</f>
        <v>v1.1.4</v>
      </c>
      <c r="I14" s="64" t="str">
        <f>IF(IFERROR(VLOOKUP($D14,'1PC_DualLane'!$A$5:$N$22,10,FALSE),"err")="","",IFERROR(VLOOKUP($D14,'1PC_DualLane'!$A$5:$N$22,10,FALSE),""))</f>
        <v>v1.1.4</v>
      </c>
      <c r="J14" s="46" t="str">
        <f>IF(IFERROR(VLOOKUP($D14,'1PC_DualLane'!$A$5:$N$22,11,FALSE),"err")="","",IFERROR(VLOOKUP($D14,'1PC_DualLane'!$A$5:$N$22,11,FALSE),""))</f>
        <v/>
      </c>
      <c r="K14" s="45"/>
      <c r="L14" s="122" t="str">
        <f>IF(IFERROR(VLOOKUP($D14,'1PC_DualLane'!$A$5:$N$22,14,FALSE),"err")="","No",IFERROR(VLOOKUP($D14,'1PC_DualLane'!$A$5:$N$22,14,FALSE),""))</f>
        <v>No</v>
      </c>
      <c r="M14" s="44"/>
      <c r="N14" s="64">
        <f>IF(IFERROR(VLOOKUP($D14,'1PC_DualLane'!$A$5:$N$22,7,FALSE),"err")="",0,IFERROR(VLOOKUP($D14,'1PC_DualLane'!$A$5:$N$22,7,FALSE),0))</f>
        <v>10</v>
      </c>
      <c r="O14" s="119">
        <f t="shared" si="3"/>
        <v>0</v>
      </c>
    </row>
    <row r="15" spans="2:16" ht="12.75">
      <c r="B15" s="124"/>
      <c r="C15" s="163"/>
      <c r="D15" s="69" t="s">
        <v>101</v>
      </c>
      <c r="E15" s="64" t="str">
        <f>IF(IFERROR(VLOOKUP($D15,'2PC_SingleLane'!$A$5:$N$22,2,FALSE),"err")="","",IFERROR(VLOOKUP($D15,'2PC_SingleLane'!$A$5:$N$22,2,FALSE),""))</f>
        <v>test</v>
      </c>
      <c r="F15" s="170" t="str">
        <f>IF(IFERROR(VLOOKUP($D15,'2PC_SingleLane'!$A$5:$N$22,3,FALSE),"err")="","",IFERROR(VLOOKUP($D15,'2PC_SingleLane'!$A$5:$N$22,3,FALSE),""))</f>
        <v>test</v>
      </c>
      <c r="G15" s="64" t="str">
        <f>IF(IFERROR(VLOOKUP($D15,'2PC_SingleLane'!$A$5:$N$22,6,FALSE),"err")="","UNTESTED",IFERROR(VLOOKUP($D15,'2PC_SingleLane'!$A$5:$N$22,6,FALSE),""))</f>
        <v>UNTESTED</v>
      </c>
      <c r="H15" s="64" t="str">
        <f>IF(IFERROR(VLOOKUP($D15,'2PC_SingleLane'!$A$5:$N$22,9,FALSE),"err")="","",IFERROR(VLOOKUP($D15,'2PC_SingleLane'!$A$5:$N$22,9,FALSE),""))</f>
        <v>v0.0.0</v>
      </c>
      <c r="I15" s="64" t="str">
        <f>IF(IFERROR(VLOOKUP($D15,'2PC_SingleLane'!$A$5:$N$22,10,FALSE),"err")="","",IFERROR(VLOOKUP($D15,'2PC_SingleLane'!$A$5:$N$22,10,FALSE),""))</f>
        <v>v0.0.0</v>
      </c>
      <c r="J15" s="46" t="str">
        <f>IF(IFERROR(VLOOKUP($D15,'2PC_SingleLane'!$A$5:$N$22,11,FALSE),"err")="","",IFERROR(VLOOKUP($D15,'2PC_SingleLane'!$A$5:$N$22,11,FALSE),""))</f>
        <v/>
      </c>
      <c r="K15" s="45"/>
      <c r="L15" s="122" t="str">
        <f>IF(IFERROR(VLOOKUP($D15,'2PC_SingleLane'!$A$5:$N$22,14,FALSE),"err")="","No",IFERROR(VLOOKUP($D15,'2PC_SingleLane'!$A$5:$N$22,14,FALSE),""))</f>
        <v>No</v>
      </c>
      <c r="M15" s="44"/>
      <c r="N15" s="64">
        <f>IF(IFERROR(VLOOKUP($D15,'2PC_SingleLane'!$A$5:$N$22,7,FALSE),"err")="",0,IFERROR(VLOOKUP($D15,'2PC_SingleLane'!$A$5:$N$22,7,FALSE),0))</f>
        <v>10</v>
      </c>
      <c r="O15" s="119">
        <f t="shared" ref="O15" si="4">IF(OR(G15="Untested",G15="FAIL"),N15,0)</f>
        <v>10</v>
      </c>
    </row>
    <row r="16" spans="2:16" ht="12.75">
      <c r="B16" s="124"/>
      <c r="C16" s="163"/>
      <c r="D16" s="69" t="s">
        <v>102</v>
      </c>
      <c r="E16" s="64" t="str">
        <f>IF(IFERROR(VLOOKUP($D16,'2PC_SingleLane'!$A$5:$N$22,2,FALSE),"err")="","",IFERROR(VLOOKUP($D16,'2PC_SingleLane'!$A$5:$N$22,2,FALSE),""))</f>
        <v/>
      </c>
      <c r="F16" s="170" t="str">
        <f>IF(IFERROR(VLOOKUP($D16,'2PC_SingleLane'!$A$5:$N$22,3,FALSE),"err")="","",IFERROR(VLOOKUP($D16,'2PC_SingleLane'!$A$5:$N$22,3,FALSE),""))</f>
        <v/>
      </c>
      <c r="G16" s="64" t="str">
        <f>IF(IFERROR(VLOOKUP($D16,'2PC_SingleLane'!$A$5:$N$22,6,FALSE),"err")="","UNTESTED",IFERROR(VLOOKUP($D16,'2PC_SingleLane'!$A$5:$N$22,6,FALSE),""))</f>
        <v/>
      </c>
      <c r="H16" s="64" t="str">
        <f>IF(IFERROR(VLOOKUP($D16,'2PC_SingleLane'!$A$5:$N$22,9,FALSE),"err")="","",IFERROR(VLOOKUP($D16,'2PC_SingleLane'!$A$5:$N$22,9,FALSE),""))</f>
        <v/>
      </c>
      <c r="I16" s="64" t="str">
        <f>IF(IFERROR(VLOOKUP($D16,'2PC_SingleLane'!$A$5:$N$22,10,FALSE),"err")="","",IFERROR(VLOOKUP($D16,'2PC_SingleLane'!$A$5:$N$22,10,FALSE),""))</f>
        <v/>
      </c>
      <c r="J16" s="46" t="str">
        <f>IF(IFERROR(VLOOKUP($D16,'2PC_SingleLane'!$A$5:$N$22,11,FALSE),"err")="","",IFERROR(VLOOKUP($D16,'2PC_SingleLane'!$A$5:$N$22,11,FALSE),""))</f>
        <v/>
      </c>
      <c r="K16" s="45"/>
      <c r="L16" s="122" t="str">
        <f>IF(IFERROR(VLOOKUP($D16,'2PC_SingleLane'!$A$5:$N$22,14,FALSE),"err")="","No",IFERROR(VLOOKUP($D16,'2PC_SingleLane'!$A$5:$N$22,14,FALSE),""))</f>
        <v/>
      </c>
      <c r="M16" s="44"/>
      <c r="N16" s="64">
        <f>IF(IFERROR(VLOOKUP($D16,'2PC_SingleLane'!$A$5:$N$22,7,FALSE),"err")="",0,IFERROR(VLOOKUP($D16,'2PC_SingleLane'!$A$5:$N$22,7,FALSE),0))</f>
        <v>0</v>
      </c>
      <c r="O16" s="119">
        <f t="shared" ref="O16:O17" si="5">IF(OR(G16="Untested",G16="FAIL"),N16,0)</f>
        <v>0</v>
      </c>
    </row>
    <row r="17" spans="2:16" ht="12.75">
      <c r="B17" s="124"/>
      <c r="C17" s="163"/>
      <c r="D17" s="69" t="s">
        <v>103</v>
      </c>
      <c r="E17" s="64" t="str">
        <f>IF(IFERROR(VLOOKUP($D17,'2PC_SingleLane'!$A$5:$N$22,2,FALSE),"err")="","",IFERROR(VLOOKUP($D17,'2PC_SingleLane'!$A$5:$N$22,2,FALSE),""))</f>
        <v/>
      </c>
      <c r="F17" s="170" t="str">
        <f>IF(IFERROR(VLOOKUP($D17,'2PC_SingleLane'!$A$5:$N$22,3,FALSE),"err")="","",IFERROR(VLOOKUP($D17,'2PC_SingleLane'!$A$5:$N$22,3,FALSE),""))</f>
        <v/>
      </c>
      <c r="G17" s="64" t="str">
        <f>IF(IFERROR(VLOOKUP($D17,'2PC_SingleLane'!$A$5:$N$22,6,FALSE),"err")="","UNTESTED",IFERROR(VLOOKUP($D17,'2PC_SingleLane'!$A$5:$N$22,6,FALSE),""))</f>
        <v/>
      </c>
      <c r="H17" s="64" t="str">
        <f>IF(IFERROR(VLOOKUP($D17,'2PC_SingleLane'!$A$5:$N$22,9,FALSE),"err")="","",IFERROR(VLOOKUP($D17,'2PC_SingleLane'!$A$5:$N$22,9,FALSE),""))</f>
        <v/>
      </c>
      <c r="I17" s="64" t="str">
        <f>IF(IFERROR(VLOOKUP($D17,'2PC_SingleLane'!$A$5:$N$22,10,FALSE),"err")="","",IFERROR(VLOOKUP($D17,'2PC_SingleLane'!$A$5:$N$22,10,FALSE),""))</f>
        <v/>
      </c>
      <c r="J17" s="46" t="str">
        <f>IF(IFERROR(VLOOKUP($D17,'2PC_SingleLane'!$A$5:$N$22,11,FALSE),"err")="","",IFERROR(VLOOKUP($D17,'2PC_SingleLane'!$A$5:$N$22,11,FALSE),""))</f>
        <v/>
      </c>
      <c r="K17" s="45"/>
      <c r="L17" s="122" t="str">
        <f>IF(IFERROR(VLOOKUP($D17,'2PC_SingleLane'!$A$5:$N$22,14,FALSE),"err")="","No",IFERROR(VLOOKUP($D17,'2PC_SingleLane'!$A$5:$N$22,14,FALSE),""))</f>
        <v/>
      </c>
      <c r="M17" s="44"/>
      <c r="N17" s="64">
        <f>IF(IFERROR(VLOOKUP($D17,'2PC_SingleLane'!$A$5:$N$22,7,FALSE),"err")="",0,IFERROR(VLOOKUP($D17,'2PC_SingleLane'!$A$5:$N$22,7,FALSE),0))</f>
        <v>0</v>
      </c>
      <c r="O17" s="119">
        <f t="shared" si="5"/>
        <v>0</v>
      </c>
    </row>
    <row r="18" spans="2:16" ht="15">
      <c r="B18" s="60"/>
      <c r="C18" s="60"/>
      <c r="D18" s="72"/>
      <c r="E18" s="55"/>
      <c r="F18" s="171"/>
      <c r="G18" s="56"/>
      <c r="H18" s="56"/>
      <c r="I18" s="56"/>
      <c r="J18" s="57"/>
      <c r="K18" s="58"/>
      <c r="L18" s="59"/>
      <c r="M18" s="58"/>
    </row>
    <row r="19" spans="2:16" ht="15">
      <c r="B19" s="60"/>
      <c r="C19" s="60"/>
      <c r="D19" s="72"/>
      <c r="E19" s="55"/>
      <c r="F19" s="171"/>
      <c r="G19" s="56"/>
      <c r="H19" s="56"/>
      <c r="I19" s="56"/>
      <c r="J19" s="57"/>
      <c r="K19" s="58"/>
      <c r="L19" s="59"/>
      <c r="M19" s="58"/>
    </row>
    <row r="20" spans="2:16" ht="15.75" thickBot="1">
      <c r="B20" s="60"/>
      <c r="C20" s="60"/>
      <c r="D20" s="72"/>
      <c r="E20" s="55"/>
      <c r="F20" s="171"/>
      <c r="G20" s="56"/>
      <c r="H20" s="56"/>
      <c r="I20" s="56"/>
      <c r="J20" s="57"/>
      <c r="K20" s="58"/>
      <c r="L20" s="59"/>
      <c r="M20" s="58"/>
    </row>
    <row r="21" spans="2:16">
      <c r="D21" s="72"/>
      <c r="E21" s="108"/>
      <c r="F21" s="172"/>
      <c r="G21" s="108"/>
      <c r="H21" s="108"/>
      <c r="I21" s="108"/>
      <c r="J21" s="114"/>
      <c r="K21" s="127" t="s">
        <v>21</v>
      </c>
      <c r="L21" s="109"/>
      <c r="M21" s="109"/>
      <c r="N21" s="125"/>
      <c r="O21" s="126"/>
    </row>
    <row r="22" spans="2:16">
      <c r="D22" s="72"/>
      <c r="E22" s="110"/>
      <c r="F22" s="173"/>
      <c r="G22" s="110"/>
      <c r="H22" s="110"/>
      <c r="I22" s="110"/>
      <c r="J22" s="115" t="s">
        <v>22</v>
      </c>
      <c r="K22" s="128">
        <f t="shared" ref="K22:K30" si="6">COUNTIF(Basic_OvenHeatup_Results,$J22)</f>
        <v>0</v>
      </c>
      <c r="L22" s="111"/>
      <c r="M22" s="111"/>
      <c r="N22" s="110"/>
      <c r="O22" s="110"/>
      <c r="P22" s="110"/>
    </row>
    <row r="23" spans="2:16">
      <c r="D23" s="72"/>
      <c r="E23" s="110"/>
      <c r="F23" s="173"/>
      <c r="G23" s="110"/>
      <c r="H23" s="110"/>
      <c r="I23" s="110"/>
      <c r="J23" s="115" t="s">
        <v>23</v>
      </c>
      <c r="K23" s="128">
        <f t="shared" si="6"/>
        <v>0</v>
      </c>
      <c r="L23" s="111"/>
      <c r="M23" s="111"/>
      <c r="N23" s="110"/>
      <c r="O23" s="110"/>
      <c r="P23" s="110"/>
    </row>
    <row r="24" spans="2:16">
      <c r="D24" s="72"/>
      <c r="E24" s="110"/>
      <c r="F24" s="173"/>
      <c r="G24" s="110"/>
      <c r="H24" s="110"/>
      <c r="I24" s="110"/>
      <c r="J24" s="115" t="s">
        <v>24</v>
      </c>
      <c r="K24" s="128">
        <f t="shared" si="6"/>
        <v>0</v>
      </c>
      <c r="L24" s="111"/>
      <c r="M24" s="111"/>
      <c r="N24" s="110"/>
      <c r="O24" s="110"/>
      <c r="P24" s="110"/>
    </row>
    <row r="25" spans="2:16">
      <c r="D25" s="72"/>
      <c r="E25" s="110"/>
      <c r="F25" s="173"/>
      <c r="G25" s="110"/>
      <c r="H25" s="110"/>
      <c r="I25" s="110"/>
      <c r="J25" s="116" t="s">
        <v>25</v>
      </c>
      <c r="K25" s="128">
        <f t="shared" si="6"/>
        <v>1</v>
      </c>
      <c r="L25" s="111"/>
      <c r="M25" s="111"/>
      <c r="N25" s="110"/>
      <c r="O25" s="110"/>
      <c r="P25" s="110"/>
    </row>
    <row r="26" spans="2:16">
      <c r="D26" s="72"/>
      <c r="E26" s="110"/>
      <c r="F26" s="173"/>
      <c r="G26" s="110"/>
      <c r="H26" s="110"/>
      <c r="I26" s="110"/>
      <c r="J26" s="116" t="s">
        <v>26</v>
      </c>
      <c r="K26" s="128">
        <f t="shared" si="6"/>
        <v>12</v>
      </c>
      <c r="L26" s="111"/>
      <c r="M26" s="111"/>
      <c r="N26" s="110"/>
      <c r="O26" s="110"/>
      <c r="P26" s="110"/>
    </row>
    <row r="27" spans="2:16">
      <c r="D27" s="72"/>
      <c r="E27" s="110"/>
      <c r="F27" s="173"/>
      <c r="G27" s="110"/>
      <c r="H27" s="110"/>
      <c r="I27" s="110"/>
      <c r="J27" s="116" t="s">
        <v>27</v>
      </c>
      <c r="K27" s="128">
        <f t="shared" si="6"/>
        <v>0</v>
      </c>
      <c r="L27" s="111"/>
      <c r="M27" s="111"/>
      <c r="N27" s="110"/>
      <c r="O27" s="110"/>
      <c r="P27" s="110"/>
    </row>
    <row r="28" spans="2:16">
      <c r="D28" s="72"/>
      <c r="E28" s="110"/>
      <c r="F28" s="173"/>
      <c r="G28" s="110"/>
      <c r="H28" s="110"/>
      <c r="I28" s="110"/>
      <c r="J28" s="116" t="s">
        <v>28</v>
      </c>
      <c r="K28" s="128">
        <f t="shared" si="6"/>
        <v>0</v>
      </c>
      <c r="L28" s="111"/>
      <c r="M28" s="111"/>
      <c r="N28" s="110"/>
      <c r="O28" s="110"/>
      <c r="P28" s="110"/>
    </row>
    <row r="29" spans="2:16">
      <c r="D29" s="72"/>
      <c r="E29" s="110"/>
      <c r="F29" s="173"/>
      <c r="G29" s="110"/>
      <c r="H29" s="110"/>
      <c r="I29" s="110"/>
      <c r="J29" s="120" t="s">
        <v>77</v>
      </c>
      <c r="K29" s="128">
        <f t="shared" si="6"/>
        <v>0</v>
      </c>
      <c r="L29" s="111"/>
      <c r="M29" s="111"/>
      <c r="N29" s="110"/>
      <c r="O29" s="110"/>
      <c r="P29" s="110"/>
    </row>
    <row r="30" spans="2:16">
      <c r="D30" s="72"/>
      <c r="E30" s="110"/>
      <c r="F30" s="173"/>
      <c r="G30" s="110"/>
      <c r="H30" s="110"/>
      <c r="I30" s="110"/>
      <c r="J30" s="123" t="s">
        <v>85</v>
      </c>
      <c r="K30" s="128">
        <f t="shared" si="6"/>
        <v>0</v>
      </c>
      <c r="L30" s="111"/>
      <c r="M30" s="111"/>
      <c r="N30" s="110"/>
      <c r="O30" s="110"/>
      <c r="P30" s="110"/>
    </row>
    <row r="31" spans="2:16">
      <c r="D31" s="72"/>
      <c r="E31" s="110"/>
      <c r="F31" s="173"/>
      <c r="G31" s="110"/>
      <c r="H31" s="110"/>
      <c r="I31" s="110"/>
      <c r="J31" s="116" t="s">
        <v>29</v>
      </c>
      <c r="K31" s="128">
        <f t="shared" ref="K31" si="7">SUM(K25:K27)</f>
        <v>13</v>
      </c>
      <c r="L31" s="111"/>
      <c r="M31" s="111"/>
      <c r="N31" s="110"/>
      <c r="O31" s="110"/>
      <c r="P31" s="110"/>
    </row>
    <row r="32" spans="2:16" ht="24" thickBot="1">
      <c r="D32" s="72"/>
      <c r="E32" s="112"/>
      <c r="F32" s="174"/>
      <c r="G32" s="112"/>
      <c r="H32" s="112"/>
      <c r="I32" s="112"/>
      <c r="J32" s="117" t="s">
        <v>30</v>
      </c>
      <c r="K32" s="129">
        <f t="shared" ref="K32" si="8">IF(K31=0,1,K26/K31)</f>
        <v>0.92307692307692313</v>
      </c>
      <c r="L32" s="113"/>
      <c r="M32" s="113"/>
      <c r="N32" s="112"/>
      <c r="O32" s="112"/>
      <c r="P32" s="112"/>
    </row>
    <row r="33" spans="4:28">
      <c r="D33" s="72"/>
    </row>
    <row r="34" spans="4:28">
      <c r="D34" s="72"/>
      <c r="U34" s="162" t="s">
        <v>31</v>
      </c>
      <c r="V34" s="162"/>
      <c r="W34"/>
      <c r="X34"/>
      <c r="Y34"/>
      <c r="Z34"/>
      <c r="AA34"/>
      <c r="AB34"/>
    </row>
    <row r="35" spans="4:28">
      <c r="U35" s="50"/>
      <c r="V35" s="155" t="s">
        <v>32</v>
      </c>
      <c r="W35" s="156"/>
      <c r="X35" s="155" t="s">
        <v>33</v>
      </c>
      <c r="Y35" s="156"/>
      <c r="Z35" s="155" t="s">
        <v>34</v>
      </c>
      <c r="AA35" s="156"/>
      <c r="AB35" s="118" t="s">
        <v>35</v>
      </c>
    </row>
    <row r="36" spans="4:28">
      <c r="U36" s="43" t="s">
        <v>25</v>
      </c>
      <c r="V36" s="155">
        <f>Dashboard!G25</f>
        <v>0</v>
      </c>
      <c r="W36" s="156"/>
      <c r="X36" s="155">
        <f>Dashboard!E25</f>
        <v>0</v>
      </c>
      <c r="Y36" s="156"/>
      <c r="Z36" s="155">
        <f>Dashboard!F25</f>
        <v>0</v>
      </c>
      <c r="AA36" s="156"/>
      <c r="AB36" s="74">
        <f>SUM(V36:AA36)</f>
        <v>0</v>
      </c>
    </row>
    <row r="37" spans="4:28">
      <c r="U37" s="43" t="s">
        <v>26</v>
      </c>
      <c r="V37" s="155">
        <f>Dashboard!G26</f>
        <v>0</v>
      </c>
      <c r="W37" s="156"/>
      <c r="X37" s="155">
        <f>Dashboard!E26</f>
        <v>0</v>
      </c>
      <c r="Y37" s="156"/>
      <c r="Z37" s="155">
        <f>Dashboard!F26</f>
        <v>0</v>
      </c>
      <c r="AA37" s="156"/>
      <c r="AB37" s="74">
        <f>SUM(V37:AA37)</f>
        <v>0</v>
      </c>
    </row>
    <row r="38" spans="4:28">
      <c r="U38" s="43" t="s">
        <v>27</v>
      </c>
      <c r="V38" s="155">
        <f>Dashboard!G27</f>
        <v>0</v>
      </c>
      <c r="W38" s="156"/>
      <c r="X38" s="155">
        <f>Dashboard!E27</f>
        <v>0</v>
      </c>
      <c r="Y38" s="156"/>
      <c r="Z38" s="155">
        <f>Dashboard!F27</f>
        <v>0</v>
      </c>
      <c r="AA38" s="156"/>
      <c r="AB38" s="74">
        <f>SUM(V38:AA38)</f>
        <v>0</v>
      </c>
    </row>
    <row r="39" spans="4:28">
      <c r="U39" s="43" t="s">
        <v>28</v>
      </c>
      <c r="V39" s="155">
        <f>Dashboard!G28</f>
        <v>0</v>
      </c>
      <c r="W39" s="156"/>
      <c r="X39" s="155">
        <f>Dashboard!E28</f>
        <v>0</v>
      </c>
      <c r="Y39" s="156"/>
      <c r="Z39" s="155">
        <f>Dashboard!F28</f>
        <v>0</v>
      </c>
      <c r="AA39" s="156"/>
      <c r="AB39" s="74">
        <f>SUM(V39:AA39)</f>
        <v>0</v>
      </c>
    </row>
    <row r="40" spans="4:28" ht="19.5" thickBot="1">
      <c r="U40" s="43" t="s">
        <v>29</v>
      </c>
      <c r="V40" s="160">
        <f>Dashboard!G31</f>
        <v>0</v>
      </c>
      <c r="W40" s="161"/>
      <c r="X40" s="160">
        <f>Dashboard!E31</f>
        <v>0</v>
      </c>
      <c r="Y40" s="161"/>
      <c r="Z40" s="160">
        <f>Dashboard!F31</f>
        <v>0</v>
      </c>
      <c r="AA40" s="161"/>
      <c r="AB40" s="91">
        <f>SUM(V40:AA40)</f>
        <v>0</v>
      </c>
    </row>
    <row r="41" spans="4:28" ht="21.75" thickBot="1">
      <c r="U41" s="97" t="s">
        <v>36</v>
      </c>
      <c r="V41" s="157" t="e">
        <f>V37/V40</f>
        <v>#DIV/0!</v>
      </c>
      <c r="W41" s="158"/>
      <c r="X41" s="157" t="e">
        <f>X37/X40</f>
        <v>#DIV/0!</v>
      </c>
      <c r="Y41" s="158"/>
      <c r="Z41" s="157" t="e">
        <f>Z37/Z40</f>
        <v>#DIV/0!</v>
      </c>
      <c r="AA41" s="159"/>
      <c r="AB41" s="90" t="e">
        <f>AB37/AB40</f>
        <v>#DIV/0!</v>
      </c>
    </row>
    <row r="42" spans="4:28">
      <c r="U42" s="75"/>
      <c r="V42" s="76"/>
      <c r="W42" s="76"/>
      <c r="X42" s="76"/>
      <c r="Y42" s="76"/>
      <c r="Z42" s="76"/>
      <c r="AA42"/>
      <c r="AB42"/>
    </row>
    <row r="43" spans="4:28">
      <c r="U43" s="73" t="s">
        <v>37</v>
      </c>
      <c r="V43"/>
      <c r="W43"/>
      <c r="X43"/>
      <c r="Y43"/>
      <c r="Z43" s="81"/>
      <c r="AA43"/>
      <c r="AB43"/>
    </row>
    <row r="44" spans="4:28">
      <c r="U44" s="50"/>
      <c r="V44" s="74" t="s">
        <v>38</v>
      </c>
      <c r="W44" s="74" t="s">
        <v>39</v>
      </c>
      <c r="X44" s="74" t="s">
        <v>40</v>
      </c>
      <c r="Y44" s="74" t="s">
        <v>41</v>
      </c>
      <c r="Z44" s="99" t="s">
        <v>42</v>
      </c>
      <c r="AA44" s="74" t="s">
        <v>43</v>
      </c>
      <c r="AB44" s="74" t="s">
        <v>35</v>
      </c>
    </row>
    <row r="45" spans="4:28">
      <c r="U45" s="43" t="s">
        <v>25</v>
      </c>
      <c r="V45" s="74">
        <f>COUNTIF($G$3:$G$17,$U45)</f>
        <v>1</v>
      </c>
      <c r="W45" s="74" t="e">
        <f>COUNTIF(#REF!,$U45)</f>
        <v>#REF!</v>
      </c>
      <c r="X45" s="74" t="e">
        <f>COUNTIF(#REF!,$U45)</f>
        <v>#REF!</v>
      </c>
      <c r="Y45" s="74" t="e">
        <f>COUNTIF(#REF!,$U45)</f>
        <v>#REF!</v>
      </c>
      <c r="Z45" s="74" t="e">
        <f>COUNTIF(#REF!,$U45)</f>
        <v>#REF!</v>
      </c>
      <c r="AA45" s="74" t="e">
        <f>COUNTIF(#REF!,$U45)</f>
        <v>#REF!</v>
      </c>
      <c r="AB45" s="74" t="e">
        <f t="shared" ref="AB45:AB50" si="9">SUM(V45:AA45)</f>
        <v>#REF!</v>
      </c>
    </row>
    <row r="46" spans="4:28">
      <c r="U46" s="43" t="s">
        <v>26</v>
      </c>
      <c r="V46" s="74">
        <f>COUNTIF($G$3:$G$17,$U46)</f>
        <v>12</v>
      </c>
      <c r="W46" s="74" t="e">
        <f>COUNTIF(#REF!,$U46)</f>
        <v>#REF!</v>
      </c>
      <c r="X46" s="74" t="e">
        <f>COUNTIF(#REF!,$U46)</f>
        <v>#REF!</v>
      </c>
      <c r="Y46" s="74" t="e">
        <f>COUNTIF(#REF!,$U46)</f>
        <v>#REF!</v>
      </c>
      <c r="Z46" s="74" t="e">
        <f>COUNTIF(#REF!,$U46)</f>
        <v>#REF!</v>
      </c>
      <c r="AA46" s="89" t="e">
        <f>COUNTIF(#REF!,$U46)</f>
        <v>#REF!</v>
      </c>
      <c r="AB46" s="89" t="e">
        <f t="shared" si="9"/>
        <v>#REF!</v>
      </c>
    </row>
    <row r="47" spans="4:28">
      <c r="U47" s="88" t="s">
        <v>27</v>
      </c>
      <c r="V47" s="74">
        <f>COUNTIF($G$3:$G$17,$U47)</f>
        <v>0</v>
      </c>
      <c r="W47" s="74" t="e">
        <f>COUNTIF(#REF!,$U47)</f>
        <v>#REF!</v>
      </c>
      <c r="X47" s="74" t="e">
        <f>COUNTIF(#REF!,$U47)</f>
        <v>#REF!</v>
      </c>
      <c r="Y47" s="74" t="e">
        <f>COUNTIF(#REF!,$U47)</f>
        <v>#REF!</v>
      </c>
      <c r="Z47" s="74" t="e">
        <f>COUNTIF(#REF!,$U47)</f>
        <v>#REF!</v>
      </c>
      <c r="AA47" s="74" t="e">
        <f>COUNTIF(#REF!,$U47)</f>
        <v>#REF!</v>
      </c>
      <c r="AB47" s="74" t="e">
        <f t="shared" si="9"/>
        <v>#REF!</v>
      </c>
    </row>
    <row r="48" spans="4:28">
      <c r="U48" s="88" t="s">
        <v>28</v>
      </c>
      <c r="V48" s="74">
        <f>COUNTIF($G$3:$G$17,$U48)</f>
        <v>0</v>
      </c>
      <c r="W48" s="74" t="e">
        <f>COUNTIF(#REF!,$U48)</f>
        <v>#REF!</v>
      </c>
      <c r="X48" s="74" t="e">
        <f>COUNTIF(#REF!,$U48)</f>
        <v>#REF!</v>
      </c>
      <c r="Y48" s="74" t="e">
        <f>COUNTIF(#REF!,$U48)</f>
        <v>#REF!</v>
      </c>
      <c r="Z48" s="74" t="e">
        <f>COUNTIF(#REF!,$U48)</f>
        <v>#REF!</v>
      </c>
      <c r="AA48" s="74" t="e">
        <f>COUNTIF(#REF!,$U48)</f>
        <v>#REF!</v>
      </c>
      <c r="AB48" s="74" t="e">
        <f t="shared" si="9"/>
        <v>#REF!</v>
      </c>
    </row>
    <row r="49" spans="21:28">
      <c r="U49" s="43" t="s">
        <v>29</v>
      </c>
      <c r="V49" s="74">
        <f t="shared" ref="V49:AA49" si="10">SUM(V45:V48)</f>
        <v>13</v>
      </c>
      <c r="W49" s="74" t="e">
        <f t="shared" si="10"/>
        <v>#REF!</v>
      </c>
      <c r="X49" s="74" t="e">
        <f t="shared" si="10"/>
        <v>#REF!</v>
      </c>
      <c r="Y49" s="74" t="e">
        <f t="shared" si="10"/>
        <v>#REF!</v>
      </c>
      <c r="Z49" s="74" t="e">
        <f t="shared" si="10"/>
        <v>#REF!</v>
      </c>
      <c r="AA49" s="74" t="e">
        <f t="shared" si="10"/>
        <v>#REF!</v>
      </c>
      <c r="AB49" s="74" t="e">
        <f t="shared" si="9"/>
        <v>#REF!</v>
      </c>
    </row>
    <row r="50" spans="21:28" ht="21.75" thickBot="1">
      <c r="U50" s="43" t="s">
        <v>44</v>
      </c>
      <c r="V50" s="96">
        <f t="shared" ref="V50:AA50" si="11">V49-V46</f>
        <v>1</v>
      </c>
      <c r="W50" s="96" t="e">
        <f t="shared" si="11"/>
        <v>#REF!</v>
      </c>
      <c r="X50" s="96" t="e">
        <f t="shared" si="11"/>
        <v>#REF!</v>
      </c>
      <c r="Y50" s="96" t="e">
        <f t="shared" si="11"/>
        <v>#REF!</v>
      </c>
      <c r="Z50" s="96" t="e">
        <f t="shared" si="11"/>
        <v>#REF!</v>
      </c>
      <c r="AA50" s="96" t="e">
        <f t="shared" si="11"/>
        <v>#REF!</v>
      </c>
      <c r="AB50" s="106" t="e">
        <f t="shared" si="9"/>
        <v>#REF!</v>
      </c>
    </row>
    <row r="51" spans="21:28" ht="21.75" thickBot="1">
      <c r="U51" s="97" t="s">
        <v>36</v>
      </c>
      <c r="V51" s="94">
        <f t="shared" ref="V51:AB51" si="12">V46/V49</f>
        <v>0.92307692307692313</v>
      </c>
      <c r="W51" s="94" t="e">
        <f t="shared" si="12"/>
        <v>#REF!</v>
      </c>
      <c r="X51" s="94" t="e">
        <f t="shared" si="12"/>
        <v>#REF!</v>
      </c>
      <c r="Y51" s="94" t="e">
        <f t="shared" si="12"/>
        <v>#REF!</v>
      </c>
      <c r="Z51" s="94" t="e">
        <f t="shared" si="12"/>
        <v>#REF!</v>
      </c>
      <c r="AA51" s="95" t="e">
        <f t="shared" si="12"/>
        <v>#REF!</v>
      </c>
      <c r="AB51" s="90" t="e">
        <f t="shared" si="12"/>
        <v>#REF!</v>
      </c>
    </row>
    <row r="52" spans="21:28">
      <c r="U52" s="42"/>
      <c r="V52" s="42"/>
      <c r="W52" s="42"/>
      <c r="X52" s="42"/>
      <c r="AA52"/>
      <c r="AB52"/>
    </row>
    <row r="53" spans="21:28">
      <c r="U53" s="73" t="s">
        <v>45</v>
      </c>
      <c r="V53"/>
      <c r="W53"/>
      <c r="X53"/>
      <c r="Y53"/>
      <c r="Z53" s="81"/>
      <c r="AA53"/>
      <c r="AB53"/>
    </row>
    <row r="54" spans="21:28">
      <c r="U54" s="50" t="s">
        <v>46</v>
      </c>
      <c r="V54" s="74" t="s">
        <v>38</v>
      </c>
      <c r="W54" s="74" t="s">
        <v>39</v>
      </c>
      <c r="X54" s="74" t="s">
        <v>40</v>
      </c>
      <c r="Y54" s="74" t="s">
        <v>41</v>
      </c>
      <c r="Z54" s="99" t="s">
        <v>42</v>
      </c>
      <c r="AA54" s="100" t="s">
        <v>43</v>
      </c>
      <c r="AB54" s="74" t="s">
        <v>35</v>
      </c>
    </row>
    <row r="55" spans="21:28">
      <c r="U55" s="43" t="s">
        <v>47</v>
      </c>
      <c r="V55" s="79">
        <f>SUM($O$3:$O$17)</f>
        <v>10</v>
      </c>
      <c r="W55" s="79" t="e">
        <f>SUM(#REF!)</f>
        <v>#REF!</v>
      </c>
      <c r="X55" s="79" t="e">
        <f>SUM(#REF!)</f>
        <v>#REF!</v>
      </c>
      <c r="Y55" s="79" t="e">
        <f>SUM(#REF!)</f>
        <v>#REF!</v>
      </c>
      <c r="Z55" s="79" t="e">
        <f>SUM(#REF!)</f>
        <v>#REF!</v>
      </c>
      <c r="AA55" s="101" t="e">
        <f>SUM(#REF!)</f>
        <v>#REF!</v>
      </c>
      <c r="AB55" s="79" t="e">
        <f>SUM(V55:AA55)</f>
        <v>#REF!</v>
      </c>
    </row>
    <row r="56" spans="21:28" ht="19.5" thickBot="1">
      <c r="U56" s="43" t="s">
        <v>48</v>
      </c>
      <c r="V56" s="74">
        <f t="shared" ref="V56:AB56" si="13">V55/60</f>
        <v>0.16666666666666666</v>
      </c>
      <c r="W56" s="74" t="e">
        <f t="shared" si="13"/>
        <v>#REF!</v>
      </c>
      <c r="X56" s="74" t="e">
        <f t="shared" si="13"/>
        <v>#REF!</v>
      </c>
      <c r="Y56" s="84" t="e">
        <f t="shared" si="13"/>
        <v>#REF!</v>
      </c>
      <c r="Z56" s="74" t="e">
        <f t="shared" si="13"/>
        <v>#REF!</v>
      </c>
      <c r="AA56" s="102" t="e">
        <f t="shared" si="13"/>
        <v>#REF!</v>
      </c>
      <c r="AB56" s="92" t="e">
        <f t="shared" si="13"/>
        <v>#REF!</v>
      </c>
    </row>
    <row r="57" spans="21:28" ht="21.75" thickBot="1">
      <c r="U57" s="97" t="s">
        <v>49</v>
      </c>
      <c r="V57" s="98">
        <f t="shared" ref="V57:AB57" si="14">V56/8</f>
        <v>2.0833333333333332E-2</v>
      </c>
      <c r="W57" s="98" t="e">
        <f t="shared" si="14"/>
        <v>#REF!</v>
      </c>
      <c r="X57" s="98" t="e">
        <f t="shared" si="14"/>
        <v>#REF!</v>
      </c>
      <c r="Y57" s="103" t="e">
        <f t="shared" si="14"/>
        <v>#REF!</v>
      </c>
      <c r="Z57" s="98" t="e">
        <f t="shared" si="14"/>
        <v>#REF!</v>
      </c>
      <c r="AA57" s="104" t="e">
        <f t="shared" si="14"/>
        <v>#REF!</v>
      </c>
      <c r="AB57" s="93" t="e">
        <f t="shared" si="14"/>
        <v>#REF!</v>
      </c>
    </row>
    <row r="61" spans="21:28">
      <c r="U61" s="43" t="s">
        <v>29</v>
      </c>
      <c r="V61" s="79" t="e">
        <f>SUM(V55:X55)</f>
        <v>#REF!</v>
      </c>
      <c r="W61" s="79" t="e">
        <f>SUM(W55:Y55)</f>
        <v>#REF!</v>
      </c>
      <c r="X61" s="79" t="e">
        <f>SUM(X55:Z55)</f>
        <v>#REF!</v>
      </c>
      <c r="Y61" s="84" t="e">
        <f>X61/60</f>
        <v>#REF!</v>
      </c>
      <c r="Z61" s="85" t="e">
        <f>Y61/8</f>
        <v>#REF!</v>
      </c>
    </row>
    <row r="64" spans="21:28">
      <c r="U64" s="77" t="s">
        <v>50</v>
      </c>
      <c r="V64" s="76" t="s">
        <v>51</v>
      </c>
      <c r="W64" s="76"/>
      <c r="X64" s="76"/>
      <c r="Y64" s="76"/>
      <c r="Z64" s="76" t="s">
        <v>52</v>
      </c>
      <c r="AA64"/>
      <c r="AB64"/>
    </row>
    <row r="65" spans="21:28" ht="37.5">
      <c r="U65" s="78" t="s">
        <v>53</v>
      </c>
      <c r="V65" s="79" t="e">
        <f>Dashboard!#REF!</f>
        <v>#REF!</v>
      </c>
      <c r="W65" s="79"/>
      <c r="X65" s="79"/>
      <c r="Y65" s="78" t="s">
        <v>54</v>
      </c>
      <c r="Z65" s="79" t="e">
        <f>Dashboard!#REF!</f>
        <v>#REF!</v>
      </c>
      <c r="AA65"/>
      <c r="AB65"/>
    </row>
    <row r="66" spans="21:28" ht="37.5">
      <c r="U66" s="78" t="s">
        <v>55</v>
      </c>
      <c r="V66" s="79" t="e">
        <f>Dashboard!#REF!</f>
        <v>#REF!</v>
      </c>
      <c r="W66" s="79"/>
      <c r="X66" s="79"/>
      <c r="Y66" s="78" t="s">
        <v>56</v>
      </c>
      <c r="Z66" s="80" t="e">
        <f>Dashboard!#REF!</f>
        <v>#REF!</v>
      </c>
      <c r="AA66"/>
      <c r="AB66"/>
    </row>
    <row r="67" spans="21:28" ht="56.25">
      <c r="U67" s="78" t="s">
        <v>57</v>
      </c>
      <c r="V67" s="79" t="e">
        <f>V66/8</f>
        <v>#REF!</v>
      </c>
      <c r="W67" s="79"/>
      <c r="X67" s="79"/>
      <c r="Y67" s="78" t="s">
        <v>58</v>
      </c>
      <c r="Z67" s="80" t="e">
        <f>Z66/8</f>
        <v>#REF!</v>
      </c>
      <c r="AA67"/>
      <c r="AB67"/>
    </row>
    <row r="68" spans="21:28">
      <c r="U68"/>
      <c r="V68"/>
      <c r="W68"/>
      <c r="X68"/>
      <c r="Y68"/>
      <c r="Z68"/>
      <c r="AA68"/>
      <c r="AB68"/>
    </row>
    <row r="69" spans="21:28">
      <c r="U69" s="73" t="s">
        <v>59</v>
      </c>
      <c r="V69"/>
      <c r="W69"/>
      <c r="X69"/>
      <c r="Y69"/>
      <c r="Z69" s="81" t="s">
        <v>60</v>
      </c>
    </row>
    <row r="70" spans="21:28">
      <c r="U70" s="50"/>
      <c r="V70" s="74" t="s">
        <v>61</v>
      </c>
      <c r="W70" s="74"/>
      <c r="X70" s="74"/>
      <c r="Y70" s="74"/>
      <c r="Z70" s="74"/>
    </row>
    <row r="71" spans="21:28" ht="37.5">
      <c r="U71" s="43" t="s">
        <v>62</v>
      </c>
      <c r="V71" s="79" t="e">
        <f>SUM(#REF!)</f>
        <v>#REF!</v>
      </c>
      <c r="W71" s="79"/>
      <c r="X71" s="79"/>
      <c r="Y71" s="79"/>
      <c r="Z71" s="79"/>
    </row>
    <row r="72" spans="21:28" ht="37.5">
      <c r="U72" s="43" t="s">
        <v>63</v>
      </c>
      <c r="V72" s="84" t="e">
        <f>V71/60</f>
        <v>#REF!</v>
      </c>
      <c r="W72" s="84"/>
      <c r="X72" s="84"/>
      <c r="Y72" s="84"/>
      <c r="Z72" s="74"/>
    </row>
    <row r="73" spans="21:28" ht="37.5">
      <c r="U73" s="43" t="s">
        <v>64</v>
      </c>
      <c r="V73" s="85" t="e">
        <f>V72/8</f>
        <v>#REF!</v>
      </c>
      <c r="W73" s="85"/>
      <c r="X73" s="85"/>
      <c r="Y73" s="83"/>
      <c r="Z73" s="83"/>
    </row>
    <row r="74" spans="21:28">
      <c r="U74" s="43"/>
      <c r="V74" s="74"/>
      <c r="W74" s="74"/>
      <c r="X74" s="74"/>
      <c r="Y74" s="74"/>
      <c r="Z74" s="74"/>
    </row>
    <row r="75" spans="21:28">
      <c r="U75" s="43" t="s">
        <v>29</v>
      </c>
      <c r="V75" s="84"/>
      <c r="W75" s="84"/>
      <c r="X75" s="84"/>
      <c r="Y75" s="74"/>
      <c r="Z75" s="87" t="e">
        <f>V73+Z61</f>
        <v>#REF!</v>
      </c>
    </row>
    <row r="77" spans="21:28">
      <c r="U77" s="73" t="s">
        <v>65</v>
      </c>
      <c r="V77"/>
      <c r="W77"/>
      <c r="X77"/>
      <c r="Y77"/>
      <c r="Z77" s="81" t="s">
        <v>60</v>
      </c>
    </row>
    <row r="78" spans="21:28">
      <c r="U78" s="50"/>
      <c r="V78" s="74" t="s">
        <v>66</v>
      </c>
      <c r="W78" s="74"/>
      <c r="X78" s="74"/>
      <c r="Y78" s="74" t="s">
        <v>67</v>
      </c>
      <c r="Z78" s="74" t="s">
        <v>68</v>
      </c>
    </row>
    <row r="79" spans="21:28" ht="37.5">
      <c r="U79" s="43" t="s">
        <v>62</v>
      </c>
      <c r="V79" s="79" t="e">
        <f>SUM(#REF!)</f>
        <v>#REF!</v>
      </c>
      <c r="W79" s="79"/>
      <c r="X79" s="79"/>
      <c r="Y79" s="79" t="e">
        <f>SUM(#REF!)</f>
        <v>#REF!</v>
      </c>
      <c r="Z79" s="79" t="e">
        <f>SUM(#REF!)</f>
        <v>#REF!</v>
      </c>
    </row>
    <row r="80" spans="21:28" ht="37.5">
      <c r="U80" s="43" t="s">
        <v>63</v>
      </c>
      <c r="V80" s="84" t="e">
        <f>V79/60</f>
        <v>#REF!</v>
      </c>
      <c r="W80" s="84"/>
      <c r="X80" s="84"/>
      <c r="Y80" s="84" t="e">
        <f>Y79/60</f>
        <v>#REF!</v>
      </c>
      <c r="Z80" s="84" t="e">
        <f>Z79/60</f>
        <v>#REF!</v>
      </c>
    </row>
    <row r="81" spans="21:26" ht="37.5">
      <c r="U81" s="43" t="s">
        <v>64</v>
      </c>
      <c r="V81" s="84" t="e">
        <f>V80/8</f>
        <v>#REF!</v>
      </c>
      <c r="W81" s="84"/>
      <c r="X81" s="84"/>
      <c r="Y81" s="84" t="e">
        <f>Y80/8</f>
        <v>#REF!</v>
      </c>
      <c r="Z81" s="84" t="e">
        <f>Z80/8</f>
        <v>#REF!</v>
      </c>
    </row>
    <row r="82" spans="21:26">
      <c r="U82" s="43"/>
      <c r="V82" s="74"/>
      <c r="W82" s="74"/>
      <c r="X82" s="74"/>
      <c r="Y82" s="74"/>
      <c r="Z82" s="74"/>
    </row>
    <row r="83" spans="21:26">
      <c r="U83" s="43" t="s">
        <v>29</v>
      </c>
      <c r="V83" s="79" t="e">
        <f>SUM(V79:Z79)</f>
        <v>#REF!</v>
      </c>
      <c r="W83" s="79"/>
      <c r="X83" s="79"/>
      <c r="Y83" s="84" t="e">
        <f>V83/60</f>
        <v>#REF!</v>
      </c>
      <c r="Z83" s="85" t="e">
        <f>Y83/8</f>
        <v>#REF!</v>
      </c>
    </row>
    <row r="85" spans="21:26">
      <c r="V85" s="86" t="e">
        <f>SUM(X55:Z55,V71:Z71,V79:Z79)</f>
        <v>#REF!</v>
      </c>
      <c r="W85" s="86"/>
      <c r="X85" s="86"/>
    </row>
    <row r="86" spans="21:26">
      <c r="V86" s="39" t="e">
        <f>V85/60</f>
        <v>#REF!</v>
      </c>
    </row>
    <row r="87" spans="21:26">
      <c r="V87" s="39" t="e">
        <f>V86/8</f>
        <v>#REF!</v>
      </c>
    </row>
  </sheetData>
  <mergeCells count="23">
    <mergeCell ref="U34:V34"/>
    <mergeCell ref="C3:C17"/>
    <mergeCell ref="X38:Y38"/>
    <mergeCell ref="X39:Y39"/>
    <mergeCell ref="X36:Y36"/>
    <mergeCell ref="V35:W35"/>
    <mergeCell ref="X35:Y35"/>
    <mergeCell ref="Z35:AA35"/>
    <mergeCell ref="V36:W36"/>
    <mergeCell ref="Z36:AA36"/>
    <mergeCell ref="V41:W41"/>
    <mergeCell ref="X41:Y41"/>
    <mergeCell ref="Z41:AA41"/>
    <mergeCell ref="Z37:AA37"/>
    <mergeCell ref="Z38:AA38"/>
    <mergeCell ref="Z39:AA39"/>
    <mergeCell ref="V40:W40"/>
    <mergeCell ref="X40:Y40"/>
    <mergeCell ref="Z40:AA40"/>
    <mergeCell ref="V37:W37"/>
    <mergeCell ref="V38:W38"/>
    <mergeCell ref="V39:W39"/>
    <mergeCell ref="X37:Y37"/>
  </mergeCells>
  <phoneticPr fontId="16" type="noConversion"/>
  <conditionalFormatting sqref="E32:I32">
    <cfRule type="colorScale" priority="647">
      <colorScale>
        <cfvo type="num" val="0"/>
        <cfvo type="num" val="0.5"/>
        <cfvo type="num" val="1"/>
        <color rgb="FFF8696B"/>
        <color rgb="FFFFEB84"/>
        <color rgb="FF63BE7B"/>
      </colorScale>
    </cfRule>
  </conditionalFormatting>
  <conditionalFormatting sqref="U64 U42 G3:J38">
    <cfRule type="cellIs" dxfId="247" priority="565" operator="equal">
      <formula>"FOK Only"</formula>
    </cfRule>
    <cfRule type="containsText" dxfId="246" priority="568" operator="containsText" text="DUPLICATE">
      <formula>NOT(ISERROR(SEARCH("DUPLICATE",G3)))</formula>
    </cfRule>
    <cfRule type="containsText" dxfId="245" priority="569" operator="containsText" text="REMOVED">
      <formula>NOT(ISERROR(SEARCH("REMOVED",G3)))</formula>
    </cfRule>
    <cfRule type="containsText" dxfId="244" priority="570" operator="containsText" text="UNTESTED">
      <formula>NOT(ISERROR(SEARCH("UNTESTED",G3)))</formula>
    </cfRule>
    <cfRule type="containsText" dxfId="243" priority="571" operator="containsText" text="FAIL">
      <formula>NOT(ISERROR(SEARCH("FAIL",G3)))</formula>
    </cfRule>
    <cfRule type="containsText" dxfId="242" priority="572" operator="containsText" text="PASS">
      <formula>NOT(ISERROR(SEARCH("PASS",G3)))</formula>
    </cfRule>
  </conditionalFormatting>
  <conditionalFormatting sqref="L33:L38 L3:L20">
    <cfRule type="cellIs" dxfId="241" priority="566" operator="equal">
      <formula>"YES"</formula>
    </cfRule>
    <cfRule type="cellIs" dxfId="240" priority="567" operator="equal">
      <formula>"NO"</formula>
    </cfRule>
  </conditionalFormatting>
  <conditionalFormatting sqref="U36:U40 U66">
    <cfRule type="cellIs" dxfId="239" priority="297" operator="equal">
      <formula>"FOK Only"</formula>
    </cfRule>
    <cfRule type="containsText" dxfId="238" priority="298" operator="containsText" text="DUPLICATE">
      <formula>NOT(ISERROR(SEARCH("DUPLICATE",U36)))</formula>
    </cfRule>
    <cfRule type="containsText" dxfId="237" priority="299" operator="containsText" text="REMOVED">
      <formula>NOT(ISERROR(SEARCH("REMOVED",U36)))</formula>
    </cfRule>
    <cfRule type="containsText" dxfId="236" priority="300" operator="containsText" text="UNTESTED">
      <formula>NOT(ISERROR(SEARCH("UNTESTED",U36)))</formula>
    </cfRule>
    <cfRule type="containsText" dxfId="235" priority="301" operator="containsText" text="FAIL">
      <formula>NOT(ISERROR(SEARCH("FAIL",U36)))</formula>
    </cfRule>
    <cfRule type="containsText" dxfId="234" priority="302" operator="containsText" text="PASS">
      <formula>NOT(ISERROR(SEARCH("PASS",U36)))</formula>
    </cfRule>
  </conditionalFormatting>
  <conditionalFormatting sqref="U65">
    <cfRule type="cellIs" dxfId="233" priority="291" operator="equal">
      <formula>"FOK Only"</formula>
    </cfRule>
    <cfRule type="containsText" dxfId="232" priority="292" operator="containsText" text="DUPLICATE">
      <formula>NOT(ISERROR(SEARCH("DUPLICATE",U65)))</formula>
    </cfRule>
    <cfRule type="containsText" dxfId="231" priority="293" operator="containsText" text="REMOVED">
      <formula>NOT(ISERROR(SEARCH("REMOVED",U65)))</formula>
    </cfRule>
    <cfRule type="containsText" dxfId="230" priority="294" operator="containsText" text="UNTESTED">
      <formula>NOT(ISERROR(SEARCH("UNTESTED",U65)))</formula>
    </cfRule>
    <cfRule type="containsText" dxfId="229" priority="295" operator="containsText" text="FAIL">
      <formula>NOT(ISERROR(SEARCH("FAIL",U65)))</formula>
    </cfRule>
    <cfRule type="containsText" dxfId="228" priority="296" operator="containsText" text="PASS">
      <formula>NOT(ISERROR(SEARCH("PASS",U65)))</formula>
    </cfRule>
  </conditionalFormatting>
  <conditionalFormatting sqref="Y65">
    <cfRule type="cellIs" dxfId="227" priority="279" operator="equal">
      <formula>"FOK Only"</formula>
    </cfRule>
    <cfRule type="containsText" dxfId="226" priority="280" operator="containsText" text="DUPLICATE">
      <formula>NOT(ISERROR(SEARCH("DUPLICATE",Y65)))</formula>
    </cfRule>
    <cfRule type="containsText" dxfId="225" priority="281" operator="containsText" text="REMOVED">
      <formula>NOT(ISERROR(SEARCH("REMOVED",Y65)))</formula>
    </cfRule>
    <cfRule type="containsText" dxfId="224" priority="282" operator="containsText" text="UNTESTED">
      <formula>NOT(ISERROR(SEARCH("UNTESTED",Y65)))</formula>
    </cfRule>
    <cfRule type="containsText" dxfId="223" priority="283" operator="containsText" text="FAIL">
      <formula>NOT(ISERROR(SEARCH("FAIL",Y65)))</formula>
    </cfRule>
    <cfRule type="containsText" dxfId="222" priority="284" operator="containsText" text="PASS">
      <formula>NOT(ISERROR(SEARCH("PASS",Y65)))</formula>
    </cfRule>
  </conditionalFormatting>
  <conditionalFormatting sqref="Y66">
    <cfRule type="cellIs" dxfId="221" priority="285" operator="equal">
      <formula>"FOK Only"</formula>
    </cfRule>
    <cfRule type="containsText" dxfId="220" priority="286" operator="containsText" text="DUPLICATE">
      <formula>NOT(ISERROR(SEARCH("DUPLICATE",Y66)))</formula>
    </cfRule>
    <cfRule type="containsText" dxfId="219" priority="287" operator="containsText" text="REMOVED">
      <formula>NOT(ISERROR(SEARCH("REMOVED",Y66)))</formula>
    </cfRule>
    <cfRule type="containsText" dxfId="218" priority="288" operator="containsText" text="UNTESTED">
      <formula>NOT(ISERROR(SEARCH("UNTESTED",Y66)))</formula>
    </cfRule>
    <cfRule type="containsText" dxfId="217" priority="289" operator="containsText" text="FAIL">
      <formula>NOT(ISERROR(SEARCH("FAIL",Y66)))</formula>
    </cfRule>
    <cfRule type="containsText" dxfId="216" priority="290" operator="containsText" text="PASS">
      <formula>NOT(ISERROR(SEARCH("PASS",Y66)))</formula>
    </cfRule>
  </conditionalFormatting>
  <conditionalFormatting sqref="Y67">
    <cfRule type="cellIs" dxfId="215" priority="267" operator="equal">
      <formula>"FOK Only"</formula>
    </cfRule>
    <cfRule type="containsText" dxfId="214" priority="268" operator="containsText" text="DUPLICATE">
      <formula>NOT(ISERROR(SEARCH("DUPLICATE",Y67)))</formula>
    </cfRule>
    <cfRule type="containsText" dxfId="213" priority="269" operator="containsText" text="REMOVED">
      <formula>NOT(ISERROR(SEARCH("REMOVED",Y67)))</formula>
    </cfRule>
    <cfRule type="containsText" dxfId="212" priority="270" operator="containsText" text="UNTESTED">
      <formula>NOT(ISERROR(SEARCH("UNTESTED",Y67)))</formula>
    </cfRule>
    <cfRule type="containsText" dxfId="211" priority="271" operator="containsText" text="FAIL">
      <formula>NOT(ISERROR(SEARCH("FAIL",Y67)))</formula>
    </cfRule>
    <cfRule type="containsText" dxfId="210" priority="272" operator="containsText" text="PASS">
      <formula>NOT(ISERROR(SEARCH("PASS",Y67)))</formula>
    </cfRule>
  </conditionalFormatting>
  <conditionalFormatting sqref="U67">
    <cfRule type="cellIs" dxfId="209" priority="273" operator="equal">
      <formula>"FOK Only"</formula>
    </cfRule>
    <cfRule type="containsText" dxfId="208" priority="274" operator="containsText" text="DUPLICATE">
      <formula>NOT(ISERROR(SEARCH("DUPLICATE",U67)))</formula>
    </cfRule>
    <cfRule type="containsText" dxfId="207" priority="275" operator="containsText" text="REMOVED">
      <formula>NOT(ISERROR(SEARCH("REMOVED",U67)))</formula>
    </cfRule>
    <cfRule type="containsText" dxfId="206" priority="276" operator="containsText" text="UNTESTED">
      <formula>NOT(ISERROR(SEARCH("UNTESTED",U67)))</formula>
    </cfRule>
    <cfRule type="containsText" dxfId="205" priority="277" operator="containsText" text="FAIL">
      <formula>NOT(ISERROR(SEARCH("FAIL",U67)))</formula>
    </cfRule>
    <cfRule type="containsText" dxfId="204" priority="278" operator="containsText" text="PASS">
      <formula>NOT(ISERROR(SEARCH("PASS",U67)))</formula>
    </cfRule>
  </conditionalFormatting>
  <conditionalFormatting sqref="U45:U50">
    <cfRule type="cellIs" dxfId="203" priority="261" operator="equal">
      <formula>"FOK Only"</formula>
    </cfRule>
    <cfRule type="containsText" dxfId="202" priority="262" operator="containsText" text="DUPLICATE">
      <formula>NOT(ISERROR(SEARCH("DUPLICATE",U45)))</formula>
    </cfRule>
    <cfRule type="containsText" dxfId="201" priority="263" operator="containsText" text="REMOVED">
      <formula>NOT(ISERROR(SEARCH("REMOVED",U45)))</formula>
    </cfRule>
    <cfRule type="containsText" dxfId="200" priority="264" operator="containsText" text="UNTESTED">
      <formula>NOT(ISERROR(SEARCH("UNTESTED",U45)))</formula>
    </cfRule>
    <cfRule type="containsText" dxfId="199" priority="265" operator="containsText" text="FAIL">
      <formula>NOT(ISERROR(SEARCH("FAIL",U45)))</formula>
    </cfRule>
    <cfRule type="containsText" dxfId="198" priority="266" operator="containsText" text="PASS">
      <formula>NOT(ISERROR(SEARCH("PASS",U45)))</formula>
    </cfRule>
  </conditionalFormatting>
  <conditionalFormatting sqref="U55:U56 U61">
    <cfRule type="cellIs" dxfId="197" priority="249" operator="equal">
      <formula>"FOK Only"</formula>
    </cfRule>
    <cfRule type="containsText" dxfId="196" priority="250" operator="containsText" text="DUPLICATE">
      <formula>NOT(ISERROR(SEARCH("DUPLICATE",U55)))</formula>
    </cfRule>
    <cfRule type="containsText" dxfId="195" priority="251" operator="containsText" text="REMOVED">
      <formula>NOT(ISERROR(SEARCH("REMOVED",U55)))</formula>
    </cfRule>
    <cfRule type="containsText" dxfId="194" priority="252" operator="containsText" text="UNTESTED">
      <formula>NOT(ISERROR(SEARCH("UNTESTED",U55)))</formula>
    </cfRule>
    <cfRule type="containsText" dxfId="193" priority="253" operator="containsText" text="FAIL">
      <formula>NOT(ISERROR(SEARCH("FAIL",U55)))</formula>
    </cfRule>
    <cfRule type="containsText" dxfId="192" priority="254" operator="containsText" text="PASS">
      <formula>NOT(ISERROR(SEARCH("PASS",U55)))</formula>
    </cfRule>
  </conditionalFormatting>
  <conditionalFormatting sqref="U71:U75">
    <cfRule type="cellIs" dxfId="191" priority="243" operator="equal">
      <formula>"FOK Only"</formula>
    </cfRule>
    <cfRule type="containsText" dxfId="190" priority="244" operator="containsText" text="DUPLICATE">
      <formula>NOT(ISERROR(SEARCH("DUPLICATE",U71)))</formula>
    </cfRule>
    <cfRule type="containsText" dxfId="189" priority="245" operator="containsText" text="REMOVED">
      <formula>NOT(ISERROR(SEARCH("REMOVED",U71)))</formula>
    </cfRule>
    <cfRule type="containsText" dxfId="188" priority="246" operator="containsText" text="UNTESTED">
      <formula>NOT(ISERROR(SEARCH("UNTESTED",U71)))</formula>
    </cfRule>
    <cfRule type="containsText" dxfId="187" priority="247" operator="containsText" text="FAIL">
      <formula>NOT(ISERROR(SEARCH("FAIL",U71)))</formula>
    </cfRule>
    <cfRule type="containsText" dxfId="186" priority="248" operator="containsText" text="PASS">
      <formula>NOT(ISERROR(SEARCH("PASS",U71)))</formula>
    </cfRule>
  </conditionalFormatting>
  <conditionalFormatting sqref="U79:U83">
    <cfRule type="cellIs" dxfId="185" priority="237" operator="equal">
      <formula>"FOK Only"</formula>
    </cfRule>
    <cfRule type="containsText" dxfId="184" priority="238" operator="containsText" text="DUPLICATE">
      <formula>NOT(ISERROR(SEARCH("DUPLICATE",U79)))</formula>
    </cfRule>
    <cfRule type="containsText" dxfId="183" priority="239" operator="containsText" text="REMOVED">
      <formula>NOT(ISERROR(SEARCH("REMOVED",U79)))</formula>
    </cfRule>
    <cfRule type="containsText" dxfId="182" priority="240" operator="containsText" text="UNTESTED">
      <formula>NOT(ISERROR(SEARCH("UNTESTED",U79)))</formula>
    </cfRule>
    <cfRule type="containsText" dxfId="181" priority="241" operator="containsText" text="FAIL">
      <formula>NOT(ISERROR(SEARCH("FAIL",U79)))</formula>
    </cfRule>
    <cfRule type="containsText" dxfId="180" priority="242" operator="containsText" text="PASS">
      <formula>NOT(ISERROR(SEARCH("PASS",U79)))</formula>
    </cfRule>
  </conditionalFormatting>
  <conditionalFormatting sqref="U51">
    <cfRule type="cellIs" dxfId="179" priority="231" operator="equal">
      <formula>"FOK Only"</formula>
    </cfRule>
    <cfRule type="containsText" dxfId="178" priority="232" operator="containsText" text="DUPLICATE">
      <formula>NOT(ISERROR(SEARCH("DUPLICATE",U51)))</formula>
    </cfRule>
    <cfRule type="containsText" dxfId="177" priority="233" operator="containsText" text="REMOVED">
      <formula>NOT(ISERROR(SEARCH("REMOVED",U51)))</formula>
    </cfRule>
    <cfRule type="containsText" dxfId="176" priority="234" operator="containsText" text="UNTESTED">
      <formula>NOT(ISERROR(SEARCH("UNTESTED",U51)))</formula>
    </cfRule>
    <cfRule type="containsText" dxfId="175" priority="235" operator="containsText" text="FAIL">
      <formula>NOT(ISERROR(SEARCH("FAIL",U51)))</formula>
    </cfRule>
    <cfRule type="containsText" dxfId="174" priority="236" operator="containsText" text="PASS">
      <formula>NOT(ISERROR(SEARCH("PASS",U51)))</formula>
    </cfRule>
  </conditionalFormatting>
  <conditionalFormatting sqref="U51">
    <cfRule type="cellIs" dxfId="173" priority="225" operator="equal">
      <formula>"FOK Only"</formula>
    </cfRule>
    <cfRule type="containsText" dxfId="172" priority="226" operator="containsText" text="DUPLICATE">
      <formula>NOT(ISERROR(SEARCH("DUPLICATE",U51)))</formula>
    </cfRule>
    <cfRule type="containsText" dxfId="171" priority="227" operator="containsText" text="REMOVED">
      <formula>NOT(ISERROR(SEARCH("REMOVED",U51)))</formula>
    </cfRule>
    <cfRule type="containsText" dxfId="170" priority="228" operator="containsText" text="UNTESTED">
      <formula>NOT(ISERROR(SEARCH("UNTESTED",U51)))</formula>
    </cfRule>
    <cfRule type="containsText" dxfId="169" priority="229" operator="containsText" text="FAIL">
      <formula>NOT(ISERROR(SEARCH("FAIL",U51)))</formula>
    </cfRule>
    <cfRule type="containsText" dxfId="168" priority="230" operator="containsText" text="PASS">
      <formula>NOT(ISERROR(SEARCH("PASS",U51)))</formula>
    </cfRule>
  </conditionalFormatting>
  <conditionalFormatting sqref="U41">
    <cfRule type="cellIs" dxfId="167" priority="219" operator="equal">
      <formula>"FOK Only"</formula>
    </cfRule>
    <cfRule type="containsText" dxfId="166" priority="220" operator="containsText" text="DUPLICATE">
      <formula>NOT(ISERROR(SEARCH("DUPLICATE",U41)))</formula>
    </cfRule>
    <cfRule type="containsText" dxfId="165" priority="221" operator="containsText" text="REMOVED">
      <formula>NOT(ISERROR(SEARCH("REMOVED",U41)))</formula>
    </cfRule>
    <cfRule type="containsText" dxfId="164" priority="222" operator="containsText" text="UNTESTED">
      <formula>NOT(ISERROR(SEARCH("UNTESTED",U41)))</formula>
    </cfRule>
    <cfRule type="containsText" dxfId="163" priority="223" operator="containsText" text="FAIL">
      <formula>NOT(ISERROR(SEARCH("FAIL",U41)))</formula>
    </cfRule>
    <cfRule type="containsText" dxfId="162" priority="224" operator="containsText" text="PASS">
      <formula>NOT(ISERROR(SEARCH("PASS",U41)))</formula>
    </cfRule>
  </conditionalFormatting>
  <conditionalFormatting sqref="U41">
    <cfRule type="cellIs" dxfId="161" priority="213" operator="equal">
      <formula>"FOK Only"</formula>
    </cfRule>
    <cfRule type="containsText" dxfId="160" priority="214" operator="containsText" text="DUPLICATE">
      <formula>NOT(ISERROR(SEARCH("DUPLICATE",U41)))</formula>
    </cfRule>
    <cfRule type="containsText" dxfId="159" priority="215" operator="containsText" text="REMOVED">
      <formula>NOT(ISERROR(SEARCH("REMOVED",U41)))</formula>
    </cfRule>
    <cfRule type="containsText" dxfId="158" priority="216" operator="containsText" text="UNTESTED">
      <formula>NOT(ISERROR(SEARCH("UNTESTED",U41)))</formula>
    </cfRule>
    <cfRule type="containsText" dxfId="157" priority="217" operator="containsText" text="FAIL">
      <formula>NOT(ISERROR(SEARCH("FAIL",U41)))</formula>
    </cfRule>
    <cfRule type="containsText" dxfId="156" priority="218" operator="containsText" text="PASS">
      <formula>NOT(ISERROR(SEARCH("PASS",U41)))</formula>
    </cfRule>
  </conditionalFormatting>
  <conditionalFormatting sqref="U57">
    <cfRule type="cellIs" dxfId="155" priority="135" operator="equal">
      <formula>"FOK Only"</formula>
    </cfRule>
    <cfRule type="containsText" dxfId="154" priority="136" operator="containsText" text="DUPLICATE">
      <formula>NOT(ISERROR(SEARCH("DUPLICATE",U57)))</formula>
    </cfRule>
    <cfRule type="containsText" dxfId="153" priority="137" operator="containsText" text="REMOVED">
      <formula>NOT(ISERROR(SEARCH("REMOVED",U57)))</formula>
    </cfRule>
    <cfRule type="containsText" dxfId="152" priority="138" operator="containsText" text="UNTESTED">
      <formula>NOT(ISERROR(SEARCH("UNTESTED",U57)))</formula>
    </cfRule>
    <cfRule type="containsText" dxfId="151" priority="139" operator="containsText" text="FAIL">
      <formula>NOT(ISERROR(SEARCH("FAIL",U57)))</formula>
    </cfRule>
    <cfRule type="containsText" dxfId="150" priority="140" operator="containsText" text="PASS">
      <formula>NOT(ISERROR(SEARCH("PASS",U57)))</formula>
    </cfRule>
  </conditionalFormatting>
  <conditionalFormatting sqref="U57">
    <cfRule type="cellIs" dxfId="149" priority="129" operator="equal">
      <formula>"FOK Only"</formula>
    </cfRule>
    <cfRule type="containsText" dxfId="148" priority="130" operator="containsText" text="DUPLICATE">
      <formula>NOT(ISERROR(SEARCH("DUPLICATE",U57)))</formula>
    </cfRule>
    <cfRule type="containsText" dxfId="147" priority="131" operator="containsText" text="REMOVED">
      <formula>NOT(ISERROR(SEARCH("REMOVED",U57)))</formula>
    </cfRule>
    <cfRule type="containsText" dxfId="146" priority="132" operator="containsText" text="UNTESTED">
      <formula>NOT(ISERROR(SEARCH("UNTESTED",U57)))</formula>
    </cfRule>
    <cfRule type="containsText" dxfId="145" priority="133" operator="containsText" text="FAIL">
      <formula>NOT(ISERROR(SEARCH("FAIL",U57)))</formula>
    </cfRule>
    <cfRule type="containsText" dxfId="144" priority="134" operator="containsText" text="PASS">
      <formula>NOT(ISERROR(SEARCH("PASS",U57)))</formula>
    </cfRule>
  </conditionalFormatting>
  <conditionalFormatting sqref="L32">
    <cfRule type="colorScale" priority="112">
      <colorScale>
        <cfvo type="num" val="0"/>
        <cfvo type="num" val="0.5"/>
        <cfvo type="num" val="1"/>
        <color rgb="FFF8696B"/>
        <color rgb="FFFFEB84"/>
        <color rgb="FF63BE7B"/>
      </colorScale>
    </cfRule>
  </conditionalFormatting>
  <conditionalFormatting sqref="N32:P32">
    <cfRule type="colorScale" priority="105">
      <colorScale>
        <cfvo type="num" val="0"/>
        <cfvo type="num" val="0.5"/>
        <cfvo type="num" val="1"/>
        <color rgb="FFF8696B"/>
        <color rgb="FFFFEB84"/>
        <color rgb="FF63BE7B"/>
      </colorScale>
    </cfRule>
  </conditionalFormatting>
  <conditionalFormatting sqref="M32">
    <cfRule type="colorScale" priority="104">
      <colorScale>
        <cfvo type="num" val="0"/>
        <cfvo type="num" val="0.5"/>
        <cfvo type="num" val="1"/>
        <color rgb="FFF8696B"/>
        <color rgb="FFFFEB84"/>
        <color rgb="FF63BE7B"/>
      </colorScale>
    </cfRule>
  </conditionalFormatting>
  <conditionalFormatting sqref="K32">
    <cfRule type="colorScale" priority="103">
      <colorScale>
        <cfvo type="num" val="0"/>
        <cfvo type="num" val="0.5"/>
        <cfvo type="num" val="1"/>
        <color rgb="FFF8696B"/>
        <color rgb="FFFFEB84"/>
        <color rgb="FF63BE7B"/>
      </colorScale>
    </cfRule>
  </conditionalFormatting>
  <conditionalFormatting sqref="K21:K32">
    <cfRule type="cellIs" dxfId="143" priority="97" operator="equal">
      <formula>"FOK Only"</formula>
    </cfRule>
    <cfRule type="containsText" dxfId="142" priority="98" operator="containsText" text="DUPLICATE">
      <formula>NOT(ISERROR(SEARCH("DUPLICATE",K21)))</formula>
    </cfRule>
    <cfRule type="containsText" dxfId="141" priority="99" operator="containsText" text="REMOVED">
      <formula>NOT(ISERROR(SEARCH("REMOVED",K21)))</formula>
    </cfRule>
    <cfRule type="containsText" dxfId="140" priority="100" operator="containsText" text="UNTESTED">
      <formula>NOT(ISERROR(SEARCH("UNTESTED",K21)))</formula>
    </cfRule>
    <cfRule type="containsText" dxfId="139" priority="101" operator="containsText" text="FAIL">
      <formula>NOT(ISERROR(SEARCH("FAIL",K21)))</formula>
    </cfRule>
    <cfRule type="containsText" dxfId="138" priority="102" operator="containsText" text="PASS">
      <formula>NOT(ISERROR(SEARCH("PASS",K21)))</formula>
    </cfRule>
  </conditionalFormatting>
  <dataValidations count="2">
    <dataValidation type="list" allowBlank="1" showInputMessage="1" showErrorMessage="1" sqref="G18:I20" xr:uid="{00000000-0002-0000-0100-000000000000}">
      <formula1>$J$22:$J$28</formula1>
    </dataValidation>
    <dataValidation type="list" allowBlank="1" showInputMessage="1" showErrorMessage="1" sqref="G3:G17" xr:uid="{00000000-0002-0000-0100-000001000000}">
      <formula1>Tets_States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169F4-A2D2-41B4-8FE4-1C877CCE15A3}">
  <dimension ref="A1:P15"/>
  <sheetViews>
    <sheetView workbookViewId="0">
      <pane xSplit="3" ySplit="4" topLeftCell="D11" activePane="bottomRight" state="frozen"/>
      <selection pane="topRight" activeCell="D1" sqref="D1"/>
      <selection pane="bottomLeft" activeCell="A5" sqref="A5"/>
      <selection pane="bottomRight" activeCell="D13" sqref="D13"/>
    </sheetView>
  </sheetViews>
  <sheetFormatPr defaultColWidth="8.7109375" defaultRowHeight="15"/>
  <cols>
    <col min="1" max="1" width="7.7109375" style="23" customWidth="1"/>
    <col min="2" max="2" width="21.140625" style="23" customWidth="1"/>
    <col min="3" max="3" width="45" style="3" customWidth="1"/>
    <col min="4" max="4" width="77.42578125" style="3" customWidth="1"/>
    <col min="5" max="5" width="71.7109375" style="3" customWidth="1"/>
    <col min="6" max="6" width="12.42578125" style="26" customWidth="1"/>
    <col min="7" max="7" width="9.7109375" style="3" customWidth="1"/>
    <col min="8" max="8" width="9.7109375" style="135" customWidth="1"/>
    <col min="9" max="9" width="15.5703125" style="13" customWidth="1"/>
    <col min="10" max="10" width="19.28515625" style="13" customWidth="1"/>
    <col min="11" max="11" width="25.28515625" style="3" bestFit="1" customWidth="1"/>
    <col min="12" max="12" width="12.42578125" style="26" customWidth="1"/>
    <col min="13" max="13" width="58.7109375" style="26" customWidth="1"/>
    <col min="14" max="14" width="15.7109375" style="26" customWidth="1"/>
    <col min="15" max="15" width="11.7109375" style="7" bestFit="1" customWidth="1"/>
    <col min="16" max="16" width="8.7109375" style="7"/>
    <col min="17" max="16384" width="8.7109375" style="2"/>
  </cols>
  <sheetData>
    <row r="1" spans="1:16">
      <c r="C1" s="3" t="str">
        <f>CONCATENATE("PN: ",Doc_PN)</f>
        <v xml:space="preserve">PN: </v>
      </c>
    </row>
    <row r="2" spans="1:16" ht="54.75" customHeight="1">
      <c r="C2" s="29" t="str">
        <f>CONCATENATE("Software version: ",SW_Rev,"; Firmware version: ",FW_Rev)</f>
        <v xml:space="preserve">Software version: ; Firmware version: </v>
      </c>
      <c r="D2" s="29"/>
      <c r="E2" s="29"/>
      <c r="G2" s="29"/>
      <c r="H2" s="136"/>
    </row>
    <row r="3" spans="1:16" ht="5.25" customHeight="1"/>
    <row r="4" spans="1:16" s="36" customFormat="1" ht="33" customHeight="1">
      <c r="A4" s="34" t="s">
        <v>69</v>
      </c>
      <c r="B4" s="34" t="s">
        <v>14</v>
      </c>
      <c r="C4" s="14" t="s">
        <v>35</v>
      </c>
      <c r="D4" s="14" t="s">
        <v>70</v>
      </c>
      <c r="E4" s="14" t="s">
        <v>73</v>
      </c>
      <c r="F4" s="35" t="s">
        <v>74</v>
      </c>
      <c r="G4" s="10" t="s">
        <v>72</v>
      </c>
      <c r="H4" s="137" t="s">
        <v>71</v>
      </c>
      <c r="I4" s="10" t="s">
        <v>79</v>
      </c>
      <c r="J4" s="10" t="s">
        <v>80</v>
      </c>
      <c r="K4" s="14" t="s">
        <v>81</v>
      </c>
      <c r="L4" s="14" t="s">
        <v>82</v>
      </c>
      <c r="M4" s="35" t="s">
        <v>75</v>
      </c>
      <c r="N4" s="35" t="s">
        <v>76</v>
      </c>
      <c r="O4" s="27"/>
      <c r="P4" s="27"/>
    </row>
    <row r="5" spans="1:16" s="144" customFormat="1" ht="54.75" customHeight="1">
      <c r="A5" s="164" t="s">
        <v>86</v>
      </c>
      <c r="B5" s="167" t="s">
        <v>111</v>
      </c>
      <c r="C5" s="139" t="s">
        <v>104</v>
      </c>
      <c r="D5" s="38" t="s">
        <v>105</v>
      </c>
      <c r="E5" s="140"/>
      <c r="F5" s="8"/>
      <c r="G5" s="139"/>
      <c r="H5" s="141"/>
      <c r="I5" s="142"/>
      <c r="J5" s="142"/>
      <c r="K5" s="8"/>
      <c r="L5" s="8"/>
      <c r="M5" s="37"/>
      <c r="N5" s="54"/>
      <c r="O5" s="143"/>
      <c r="P5" s="143"/>
    </row>
    <row r="6" spans="1:16" s="144" customFormat="1" ht="30">
      <c r="A6" s="164" t="s">
        <v>20</v>
      </c>
      <c r="B6" s="167" t="s">
        <v>111</v>
      </c>
      <c r="C6" s="139" t="s">
        <v>106</v>
      </c>
      <c r="D6" s="105" t="s">
        <v>132</v>
      </c>
      <c r="E6" s="145"/>
      <c r="F6" s="132" t="s">
        <v>26</v>
      </c>
      <c r="G6" s="132">
        <v>10</v>
      </c>
      <c r="H6" s="138" t="s">
        <v>92</v>
      </c>
      <c r="I6" s="132" t="s">
        <v>107</v>
      </c>
      <c r="J6" s="132" t="s">
        <v>107</v>
      </c>
      <c r="K6" s="37"/>
      <c r="L6" s="8"/>
      <c r="M6" s="37"/>
      <c r="N6" s="134"/>
      <c r="O6" s="143"/>
      <c r="P6" s="143"/>
    </row>
    <row r="7" spans="1:16" s="144" customFormat="1" ht="113.25" customHeight="1">
      <c r="A7" s="164" t="s">
        <v>87</v>
      </c>
      <c r="B7" s="167" t="s">
        <v>111</v>
      </c>
      <c r="C7" s="139" t="s">
        <v>131</v>
      </c>
      <c r="D7" s="105" t="s">
        <v>133</v>
      </c>
      <c r="E7" s="145"/>
      <c r="F7" s="132" t="s">
        <v>26</v>
      </c>
      <c r="G7" s="132">
        <v>10</v>
      </c>
      <c r="H7" s="138" t="s">
        <v>92</v>
      </c>
      <c r="I7" s="132" t="s">
        <v>107</v>
      </c>
      <c r="J7" s="132" t="s">
        <v>107</v>
      </c>
      <c r="K7" s="37"/>
      <c r="L7" s="8"/>
      <c r="M7" s="37"/>
      <c r="N7" s="134"/>
      <c r="O7" s="143"/>
      <c r="P7" s="143"/>
    </row>
    <row r="8" spans="1:16" s="144" customFormat="1" ht="60">
      <c r="A8" s="164" t="s">
        <v>88</v>
      </c>
      <c r="B8" s="167" t="s">
        <v>111</v>
      </c>
      <c r="C8" s="139" t="s">
        <v>108</v>
      </c>
      <c r="D8" s="105" t="s">
        <v>113</v>
      </c>
      <c r="E8" s="145"/>
      <c r="F8" s="132" t="s">
        <v>26</v>
      </c>
      <c r="G8" s="132">
        <v>10</v>
      </c>
      <c r="H8" s="138" t="s">
        <v>92</v>
      </c>
      <c r="I8" s="132" t="s">
        <v>107</v>
      </c>
      <c r="J8" s="132" t="s">
        <v>107</v>
      </c>
      <c r="K8" s="37"/>
      <c r="L8" s="8"/>
      <c r="M8" s="37"/>
      <c r="N8" s="134"/>
      <c r="O8" s="143"/>
      <c r="P8" s="143"/>
    </row>
    <row r="9" spans="1:16" s="144" customFormat="1" ht="30">
      <c r="A9" s="164" t="s">
        <v>89</v>
      </c>
      <c r="B9" s="167" t="s">
        <v>111</v>
      </c>
      <c r="C9" s="139" t="s">
        <v>109</v>
      </c>
      <c r="D9" s="105" t="s">
        <v>110</v>
      </c>
      <c r="E9" s="145"/>
      <c r="F9" s="132" t="s">
        <v>26</v>
      </c>
      <c r="G9" s="132">
        <v>10</v>
      </c>
      <c r="H9" s="138" t="s">
        <v>92</v>
      </c>
      <c r="I9" s="132" t="s">
        <v>107</v>
      </c>
      <c r="J9" s="132" t="s">
        <v>107</v>
      </c>
      <c r="K9" s="37"/>
      <c r="L9" s="8"/>
      <c r="M9" s="37"/>
      <c r="N9" s="134"/>
      <c r="O9" s="143"/>
      <c r="P9" s="143"/>
    </row>
    <row r="10" spans="1:16" s="144" customFormat="1" ht="198.75" customHeight="1">
      <c r="A10" s="164" t="s">
        <v>93</v>
      </c>
      <c r="B10" s="167" t="s">
        <v>111</v>
      </c>
      <c r="C10" s="139" t="s">
        <v>112</v>
      </c>
      <c r="D10" s="105" t="s">
        <v>114</v>
      </c>
      <c r="E10" s="145"/>
      <c r="F10" s="132" t="s">
        <v>26</v>
      </c>
      <c r="G10" s="132">
        <v>10</v>
      </c>
      <c r="H10" s="138" t="s">
        <v>92</v>
      </c>
      <c r="I10" s="132" t="s">
        <v>107</v>
      </c>
      <c r="J10" s="132" t="s">
        <v>107</v>
      </c>
      <c r="K10" s="37"/>
      <c r="L10" s="8"/>
      <c r="M10" s="37"/>
      <c r="N10" s="134"/>
      <c r="O10" s="143"/>
      <c r="P10" s="143"/>
    </row>
    <row r="11" spans="1:16" s="144" customFormat="1" ht="69.75" customHeight="1">
      <c r="A11" s="164" t="s">
        <v>115</v>
      </c>
      <c r="B11" s="167" t="s">
        <v>129</v>
      </c>
      <c r="C11" s="139" t="s">
        <v>104</v>
      </c>
      <c r="D11" s="38" t="s">
        <v>125</v>
      </c>
      <c r="E11" s="140"/>
      <c r="F11" s="8"/>
      <c r="G11" s="139"/>
      <c r="H11" s="141"/>
      <c r="I11" s="142"/>
      <c r="J11" s="142"/>
      <c r="K11" s="8"/>
      <c r="L11" s="8"/>
      <c r="M11" s="37"/>
      <c r="N11" s="54"/>
      <c r="O11" s="143"/>
      <c r="P11" s="143"/>
    </row>
    <row r="12" spans="1:16" s="144" customFormat="1" ht="90">
      <c r="A12" s="164" t="s">
        <v>94</v>
      </c>
      <c r="B12" s="167" t="s">
        <v>130</v>
      </c>
      <c r="C12" s="139" t="s">
        <v>126</v>
      </c>
      <c r="D12" s="105" t="s">
        <v>127</v>
      </c>
      <c r="E12" s="145"/>
      <c r="F12" s="132" t="s">
        <v>26</v>
      </c>
      <c r="G12" s="132">
        <v>10</v>
      </c>
      <c r="H12" s="138" t="s">
        <v>92</v>
      </c>
      <c r="I12" s="132" t="s">
        <v>107</v>
      </c>
      <c r="J12" s="132" t="s">
        <v>107</v>
      </c>
      <c r="K12" s="37"/>
      <c r="L12" s="8"/>
      <c r="M12" s="37"/>
      <c r="N12" s="134"/>
      <c r="O12" s="143"/>
      <c r="P12" s="143"/>
    </row>
    <row r="13" spans="1:16" s="144" customFormat="1" ht="120">
      <c r="A13" s="164" t="s">
        <v>95</v>
      </c>
      <c r="B13" s="167" t="s">
        <v>130</v>
      </c>
      <c r="C13" s="139" t="s">
        <v>116</v>
      </c>
      <c r="D13" s="105" t="s">
        <v>128</v>
      </c>
      <c r="E13" s="145"/>
      <c r="F13" s="132" t="s">
        <v>26</v>
      </c>
      <c r="G13" s="132">
        <v>10</v>
      </c>
      <c r="H13" s="138" t="s">
        <v>92</v>
      </c>
      <c r="I13" s="132" t="s">
        <v>107</v>
      </c>
      <c r="J13" s="132" t="s">
        <v>107</v>
      </c>
      <c r="K13" s="37"/>
      <c r="L13" s="8"/>
      <c r="M13" s="37"/>
      <c r="N13" s="134"/>
      <c r="O13" s="143"/>
      <c r="P13" s="143"/>
    </row>
    <row r="14" spans="1:16" s="144" customFormat="1" ht="60">
      <c r="A14" s="164" t="s">
        <v>134</v>
      </c>
      <c r="B14" s="167" t="s">
        <v>135</v>
      </c>
      <c r="C14" s="139" t="s">
        <v>136</v>
      </c>
      <c r="D14" s="38" t="s">
        <v>137</v>
      </c>
      <c r="E14" s="140" t="s">
        <v>139</v>
      </c>
      <c r="F14" s="8"/>
      <c r="G14" s="139"/>
      <c r="H14" s="141"/>
      <c r="I14" s="142"/>
      <c r="J14" s="142"/>
      <c r="K14" s="8"/>
      <c r="L14" s="8"/>
      <c r="M14" s="37"/>
      <c r="N14" s="54"/>
      <c r="O14" s="143"/>
      <c r="P14" s="143"/>
    </row>
    <row r="15" spans="1:16" s="144" customFormat="1" ht="99.75" customHeight="1">
      <c r="A15" s="164" t="s">
        <v>96</v>
      </c>
      <c r="B15" s="167" t="s">
        <v>135</v>
      </c>
      <c r="C15" s="139" t="s">
        <v>136</v>
      </c>
      <c r="D15" s="105" t="s">
        <v>138</v>
      </c>
      <c r="E15" s="145"/>
      <c r="F15" s="132" t="s">
        <v>26</v>
      </c>
      <c r="G15" s="132">
        <v>10</v>
      </c>
      <c r="H15" s="138" t="s">
        <v>92</v>
      </c>
      <c r="I15" s="132" t="s">
        <v>107</v>
      </c>
      <c r="J15" s="132" t="s">
        <v>107</v>
      </c>
      <c r="K15" s="37"/>
      <c r="L15" s="8"/>
      <c r="M15" s="37"/>
      <c r="N15" s="134"/>
      <c r="O15" s="143"/>
      <c r="P15" s="143"/>
    </row>
  </sheetData>
  <conditionalFormatting sqref="L1:L3 L5 F1:F5 L16:L1048576 F16:F1048576">
    <cfRule type="cellIs" dxfId="137" priority="67" operator="equal">
      <formula>"FOK Only"</formula>
    </cfRule>
    <cfRule type="cellIs" dxfId="136" priority="68" operator="equal">
      <formula>"REMOVED"</formula>
    </cfRule>
    <cfRule type="cellIs" dxfId="135" priority="69" operator="equal">
      <formula>"DUPLICATE"</formula>
    </cfRule>
    <cfRule type="cellIs" dxfId="134" priority="70" operator="equal">
      <formula>"UNTESTED"</formula>
    </cfRule>
    <cfRule type="cellIs" dxfId="133" priority="71" operator="equal">
      <formula>"FAIL"</formula>
    </cfRule>
    <cfRule type="cellIs" dxfId="132" priority="72" operator="equal">
      <formula>"PASS"</formula>
    </cfRule>
  </conditionalFormatting>
  <conditionalFormatting sqref="F6 L6">
    <cfRule type="cellIs" dxfId="131" priority="61" operator="equal">
      <formula>"FOK Only"</formula>
    </cfRule>
    <cfRule type="cellIs" dxfId="130" priority="62" operator="equal">
      <formula>"REMOVED"</formula>
    </cfRule>
    <cfRule type="cellIs" dxfId="129" priority="63" operator="equal">
      <formula>"DUPLICATE"</formula>
    </cfRule>
    <cfRule type="cellIs" dxfId="128" priority="64" operator="equal">
      <formula>"UNTESTED"</formula>
    </cfRule>
    <cfRule type="cellIs" dxfId="127" priority="65" operator="equal">
      <formula>"FAIL"</formula>
    </cfRule>
    <cfRule type="cellIs" dxfId="126" priority="66" operator="equal">
      <formula>"PASS"</formula>
    </cfRule>
  </conditionalFormatting>
  <conditionalFormatting sqref="F8 L8">
    <cfRule type="cellIs" dxfId="125" priority="55" operator="equal">
      <formula>"FOK Only"</formula>
    </cfRule>
    <cfRule type="cellIs" dxfId="124" priority="56" operator="equal">
      <formula>"REMOVED"</formula>
    </cfRule>
    <cfRule type="cellIs" dxfId="123" priority="57" operator="equal">
      <formula>"DUPLICATE"</formula>
    </cfRule>
    <cfRule type="cellIs" dxfId="122" priority="58" operator="equal">
      <formula>"UNTESTED"</formula>
    </cfRule>
    <cfRule type="cellIs" dxfId="121" priority="59" operator="equal">
      <formula>"FAIL"</formula>
    </cfRule>
    <cfRule type="cellIs" dxfId="120" priority="60" operator="equal">
      <formula>"PASS"</formula>
    </cfRule>
  </conditionalFormatting>
  <conditionalFormatting sqref="F9 L9">
    <cfRule type="cellIs" dxfId="119" priority="49" operator="equal">
      <formula>"FOK Only"</formula>
    </cfRule>
    <cfRule type="cellIs" dxfId="118" priority="50" operator="equal">
      <formula>"REMOVED"</formula>
    </cfRule>
    <cfRule type="cellIs" dxfId="117" priority="51" operator="equal">
      <formula>"DUPLICATE"</formula>
    </cfRule>
    <cfRule type="cellIs" dxfId="116" priority="52" operator="equal">
      <formula>"UNTESTED"</formula>
    </cfRule>
    <cfRule type="cellIs" dxfId="115" priority="53" operator="equal">
      <formula>"FAIL"</formula>
    </cfRule>
    <cfRule type="cellIs" dxfId="114" priority="54" operator="equal">
      <formula>"PASS"</formula>
    </cfRule>
  </conditionalFormatting>
  <conditionalFormatting sqref="F10 L10">
    <cfRule type="cellIs" dxfId="113" priority="43" operator="equal">
      <formula>"FOK Only"</formula>
    </cfRule>
    <cfRule type="cellIs" dxfId="112" priority="44" operator="equal">
      <formula>"REMOVED"</formula>
    </cfRule>
    <cfRule type="cellIs" dxfId="111" priority="45" operator="equal">
      <formula>"DUPLICATE"</formula>
    </cfRule>
    <cfRule type="cellIs" dxfId="110" priority="46" operator="equal">
      <formula>"UNTESTED"</formula>
    </cfRule>
    <cfRule type="cellIs" dxfId="109" priority="47" operator="equal">
      <formula>"FAIL"</formula>
    </cfRule>
    <cfRule type="cellIs" dxfId="108" priority="48" operator="equal">
      <formula>"PASS"</formula>
    </cfRule>
  </conditionalFormatting>
  <conditionalFormatting sqref="L11 F11">
    <cfRule type="cellIs" dxfId="107" priority="37" operator="equal">
      <formula>"FOK Only"</formula>
    </cfRule>
    <cfRule type="cellIs" dxfId="106" priority="38" operator="equal">
      <formula>"REMOVED"</formula>
    </cfRule>
    <cfRule type="cellIs" dxfId="105" priority="39" operator="equal">
      <formula>"DUPLICATE"</formula>
    </cfRule>
    <cfRule type="cellIs" dxfId="104" priority="40" operator="equal">
      <formula>"UNTESTED"</formula>
    </cfRule>
    <cfRule type="cellIs" dxfId="103" priority="41" operator="equal">
      <formula>"FAIL"</formula>
    </cfRule>
    <cfRule type="cellIs" dxfId="102" priority="42" operator="equal">
      <formula>"PASS"</formula>
    </cfRule>
  </conditionalFormatting>
  <conditionalFormatting sqref="F12 L12">
    <cfRule type="cellIs" dxfId="101" priority="31" operator="equal">
      <formula>"FOK Only"</formula>
    </cfRule>
    <cfRule type="cellIs" dxfId="100" priority="32" operator="equal">
      <formula>"REMOVED"</formula>
    </cfRule>
    <cfRule type="cellIs" dxfId="99" priority="33" operator="equal">
      <formula>"DUPLICATE"</formula>
    </cfRule>
    <cfRule type="cellIs" dxfId="98" priority="34" operator="equal">
      <formula>"UNTESTED"</formula>
    </cfRule>
    <cfRule type="cellIs" dxfId="97" priority="35" operator="equal">
      <formula>"FAIL"</formula>
    </cfRule>
    <cfRule type="cellIs" dxfId="96" priority="36" operator="equal">
      <formula>"PASS"</formula>
    </cfRule>
  </conditionalFormatting>
  <conditionalFormatting sqref="F13 L13">
    <cfRule type="cellIs" dxfId="95" priority="25" operator="equal">
      <formula>"FOK Only"</formula>
    </cfRule>
    <cfRule type="cellIs" dxfId="94" priority="26" operator="equal">
      <formula>"REMOVED"</formula>
    </cfRule>
    <cfRule type="cellIs" dxfId="93" priority="27" operator="equal">
      <formula>"DUPLICATE"</formula>
    </cfRule>
    <cfRule type="cellIs" dxfId="92" priority="28" operator="equal">
      <formula>"UNTESTED"</formula>
    </cfRule>
    <cfRule type="cellIs" dxfId="91" priority="29" operator="equal">
      <formula>"FAIL"</formula>
    </cfRule>
    <cfRule type="cellIs" dxfId="90" priority="30" operator="equal">
      <formula>"PASS"</formula>
    </cfRule>
  </conditionalFormatting>
  <conditionalFormatting sqref="F7 L7">
    <cfRule type="cellIs" dxfId="89" priority="1" operator="equal">
      <formula>"FOK Only"</formula>
    </cfRule>
    <cfRule type="cellIs" dxfId="88" priority="2" operator="equal">
      <formula>"REMOVED"</formula>
    </cfRule>
    <cfRule type="cellIs" dxfId="87" priority="3" operator="equal">
      <formula>"DUPLICATE"</formula>
    </cfRule>
    <cfRule type="cellIs" dxfId="86" priority="4" operator="equal">
      <formula>"UNTESTED"</formula>
    </cfRule>
    <cfRule type="cellIs" dxfId="85" priority="5" operator="equal">
      <formula>"FAIL"</formula>
    </cfRule>
    <cfRule type="cellIs" dxfId="84" priority="6" operator="equal">
      <formula>"PASS"</formula>
    </cfRule>
  </conditionalFormatting>
  <conditionalFormatting sqref="L14 F14">
    <cfRule type="cellIs" dxfId="83" priority="13" operator="equal">
      <formula>"FOK Only"</formula>
    </cfRule>
    <cfRule type="cellIs" dxfId="82" priority="14" operator="equal">
      <formula>"REMOVED"</formula>
    </cfRule>
    <cfRule type="cellIs" dxfId="81" priority="15" operator="equal">
      <formula>"DUPLICATE"</formula>
    </cfRule>
    <cfRule type="cellIs" dxfId="80" priority="16" operator="equal">
      <formula>"UNTESTED"</formula>
    </cfRule>
    <cfRule type="cellIs" dxfId="79" priority="17" operator="equal">
      <formula>"FAIL"</formula>
    </cfRule>
    <cfRule type="cellIs" dxfId="78" priority="18" operator="equal">
      <formula>"PASS"</formula>
    </cfRule>
  </conditionalFormatting>
  <conditionalFormatting sqref="F15 L15">
    <cfRule type="cellIs" dxfId="77" priority="7" operator="equal">
      <formula>"FOK Only"</formula>
    </cfRule>
    <cfRule type="cellIs" dxfId="76" priority="8" operator="equal">
      <formula>"REMOVED"</formula>
    </cfRule>
    <cfRule type="cellIs" dxfId="75" priority="9" operator="equal">
      <formula>"DUPLICATE"</formula>
    </cfRule>
    <cfRule type="cellIs" dxfId="74" priority="10" operator="equal">
      <formula>"UNTESTED"</formula>
    </cfRule>
    <cfRule type="cellIs" dxfId="73" priority="11" operator="equal">
      <formula>"FAIL"</formula>
    </cfRule>
    <cfRule type="cellIs" dxfId="72" priority="12" operator="equal">
      <formula>"PASS"</formula>
    </cfRule>
  </conditionalFormatting>
  <dataValidations count="2">
    <dataValidation type="list" allowBlank="1" showInputMessage="1" showErrorMessage="1" sqref="F5 F11 F14" xr:uid="{74783507-CE88-45C0-8313-5EA58BD45229}">
      <formula1>$J$92:$J$99</formula1>
    </dataValidation>
    <dataValidation type="list" allowBlank="1" showInputMessage="1" showErrorMessage="1" sqref="F15 F6:F10" xr:uid="{E988F759-A4F5-4CEB-A84E-2BD4D9DE7EC6}">
      <formula1>$J$270:$J$278</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C6A1102-4D6F-4A17-A49E-483450AF5F35}">
          <x14:formula1>
            <xm:f>Dashboard!$J$22:$J$30</xm:f>
          </x14:formula1>
          <xm:sqref>F12:F13</xm:sqref>
        </x14:dataValidation>
        <x14:dataValidation type="list" allowBlank="1" showInputMessage="1" showErrorMessage="1" xr:uid="{36386B37-FB8D-468C-BD19-79B7B8CB8AF5}">
          <x14:formula1>
            <xm:f>Dashboard!$J$22:$J$29</xm:f>
          </x14:formula1>
          <xm:sqref>L5:L15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8F39A-3289-454B-9AFA-367B74B11B0C}">
  <sheetPr>
    <pageSetUpPr fitToPage="1"/>
  </sheetPr>
  <dimension ref="A1:P10"/>
  <sheetViews>
    <sheetView tabSelected="1" zoomScaleNormal="100" workbookViewId="0">
      <pane xSplit="3" ySplit="4" topLeftCell="E8" activePane="bottomRight" state="frozen"/>
      <selection pane="topRight" activeCell="D1" sqref="D1"/>
      <selection pane="bottomLeft" activeCell="A5" sqref="A5"/>
      <selection pane="bottomRight" activeCell="F10" sqref="F10"/>
    </sheetView>
  </sheetViews>
  <sheetFormatPr defaultColWidth="8.7109375" defaultRowHeight="15"/>
  <cols>
    <col min="1" max="1" width="7.7109375" style="23" customWidth="1"/>
    <col min="2" max="2" width="21.140625" style="23" customWidth="1"/>
    <col min="3" max="3" width="45" style="3" customWidth="1"/>
    <col min="4" max="4" width="77.42578125" style="3" customWidth="1"/>
    <col min="5" max="5" width="71.7109375" style="3" customWidth="1"/>
    <col min="6" max="6" width="12.42578125" style="26" customWidth="1"/>
    <col min="7" max="7" width="9.7109375" style="3" customWidth="1"/>
    <col min="8" max="8" width="9.7109375" style="135" customWidth="1"/>
    <col min="9" max="9" width="15.5703125" style="13" customWidth="1"/>
    <col min="10" max="10" width="19.28515625" style="13" customWidth="1"/>
    <col min="11" max="11" width="25.28515625" style="3" bestFit="1" customWidth="1"/>
    <col min="12" max="12" width="12.42578125" style="26" customWidth="1"/>
    <col min="13" max="13" width="58.7109375" style="26" customWidth="1"/>
    <col min="14" max="14" width="15.7109375" style="26" customWidth="1"/>
    <col min="15" max="15" width="11.7109375" style="7" bestFit="1" customWidth="1"/>
    <col min="16" max="16" width="8.7109375" style="7"/>
    <col min="17" max="16384" width="8.7109375" style="2"/>
  </cols>
  <sheetData>
    <row r="1" spans="1:16">
      <c r="C1" s="3" t="str">
        <f>CONCATENATE("PN: ",Doc_PN)</f>
        <v xml:space="preserve">PN: </v>
      </c>
    </row>
    <row r="2" spans="1:16" ht="54.75" customHeight="1">
      <c r="C2" s="29" t="str">
        <f>CONCATENATE("Software version: ",SW_Rev,"; Firmware version: ",FW_Rev)</f>
        <v xml:space="preserve">Software version: ; Firmware version: </v>
      </c>
      <c r="D2" s="29"/>
      <c r="E2" s="29"/>
      <c r="G2" s="29"/>
      <c r="H2" s="136"/>
    </row>
    <row r="3" spans="1:16" ht="5.25" customHeight="1"/>
    <row r="4" spans="1:16" s="36" customFormat="1" ht="33" customHeight="1">
      <c r="A4" s="34" t="s">
        <v>69</v>
      </c>
      <c r="B4" s="34" t="s">
        <v>14</v>
      </c>
      <c r="C4" s="14" t="s">
        <v>35</v>
      </c>
      <c r="D4" s="14" t="s">
        <v>70</v>
      </c>
      <c r="E4" s="14" t="s">
        <v>73</v>
      </c>
      <c r="F4" s="35" t="s">
        <v>74</v>
      </c>
      <c r="G4" s="10" t="s">
        <v>72</v>
      </c>
      <c r="H4" s="137" t="s">
        <v>71</v>
      </c>
      <c r="I4" s="10" t="s">
        <v>79</v>
      </c>
      <c r="J4" s="10" t="s">
        <v>80</v>
      </c>
      <c r="K4" s="14" t="s">
        <v>81</v>
      </c>
      <c r="L4" s="14" t="s">
        <v>82</v>
      </c>
      <c r="M4" s="35" t="s">
        <v>75</v>
      </c>
      <c r="N4" s="35" t="s">
        <v>76</v>
      </c>
      <c r="O4" s="27"/>
      <c r="P4" s="27"/>
    </row>
    <row r="5" spans="1:16" s="144" customFormat="1" ht="179.25" customHeight="1">
      <c r="A5" s="164" t="s">
        <v>86</v>
      </c>
      <c r="B5" s="167" t="s">
        <v>140</v>
      </c>
      <c r="C5" s="168" t="s">
        <v>145</v>
      </c>
      <c r="D5" s="38" t="s">
        <v>146</v>
      </c>
      <c r="E5" s="140" t="s">
        <v>141</v>
      </c>
      <c r="F5" s="8"/>
      <c r="G5" s="139"/>
      <c r="H5" s="141"/>
      <c r="I5" s="142"/>
      <c r="J5" s="142"/>
      <c r="K5" s="8"/>
      <c r="L5" s="8"/>
      <c r="M5" s="37"/>
      <c r="N5" s="54"/>
      <c r="O5" s="143"/>
      <c r="P5" s="143"/>
    </row>
    <row r="6" spans="1:16" s="144" customFormat="1" ht="117" customHeight="1">
      <c r="A6" s="164" t="s">
        <v>97</v>
      </c>
      <c r="B6" s="167" t="s">
        <v>140</v>
      </c>
      <c r="C6" s="168" t="s">
        <v>142</v>
      </c>
      <c r="D6" s="105" t="s">
        <v>143</v>
      </c>
      <c r="E6" s="145"/>
      <c r="F6" s="132" t="s">
        <v>26</v>
      </c>
      <c r="G6" s="132">
        <v>10</v>
      </c>
      <c r="H6" s="138" t="s">
        <v>92</v>
      </c>
      <c r="I6" s="132" t="s">
        <v>107</v>
      </c>
      <c r="J6" s="132" t="s">
        <v>107</v>
      </c>
      <c r="K6" s="37"/>
      <c r="L6" s="8"/>
      <c r="M6" s="37"/>
      <c r="N6" s="134"/>
      <c r="O6" s="143"/>
      <c r="P6" s="143"/>
    </row>
    <row r="7" spans="1:16" s="144" customFormat="1" ht="180">
      <c r="A7" s="164" t="s">
        <v>98</v>
      </c>
      <c r="B7" s="167" t="s">
        <v>140</v>
      </c>
      <c r="C7" s="168" t="s">
        <v>144</v>
      </c>
      <c r="D7" s="105" t="s">
        <v>147</v>
      </c>
      <c r="E7" s="145"/>
      <c r="F7" s="132" t="s">
        <v>26</v>
      </c>
      <c r="G7" s="132">
        <v>10</v>
      </c>
      <c r="H7" s="138" t="s">
        <v>92</v>
      </c>
      <c r="I7" s="132" t="s">
        <v>107</v>
      </c>
      <c r="J7" s="132" t="s">
        <v>107</v>
      </c>
      <c r="K7" s="37"/>
      <c r="L7" s="8"/>
      <c r="M7" s="37"/>
      <c r="N7" s="134"/>
      <c r="O7" s="143"/>
      <c r="P7" s="143"/>
    </row>
    <row r="8" spans="1:16" s="144" customFormat="1" ht="180">
      <c r="A8" s="164" t="s">
        <v>98</v>
      </c>
      <c r="B8" s="167" t="s">
        <v>140</v>
      </c>
      <c r="C8" s="168" t="s">
        <v>149</v>
      </c>
      <c r="D8" s="105" t="s">
        <v>148</v>
      </c>
      <c r="E8" s="145"/>
      <c r="F8" s="132" t="s">
        <v>26</v>
      </c>
      <c r="G8" s="132">
        <v>10</v>
      </c>
      <c r="H8" s="138" t="s">
        <v>92</v>
      </c>
      <c r="I8" s="132" t="s">
        <v>107</v>
      </c>
      <c r="J8" s="132" t="s">
        <v>107</v>
      </c>
      <c r="K8" s="37"/>
      <c r="L8" s="8"/>
      <c r="M8" s="37"/>
      <c r="N8" s="134"/>
      <c r="O8" s="143"/>
      <c r="P8" s="143"/>
    </row>
    <row r="9" spans="1:16" s="144" customFormat="1" ht="189" customHeight="1">
      <c r="A9" s="164" t="s">
        <v>99</v>
      </c>
      <c r="B9" s="167" t="s">
        <v>150</v>
      </c>
      <c r="C9" s="168" t="s">
        <v>151</v>
      </c>
      <c r="D9" s="105" t="s">
        <v>153</v>
      </c>
      <c r="E9" s="145"/>
      <c r="F9" s="132" t="s">
        <v>26</v>
      </c>
      <c r="G9" s="132">
        <v>10</v>
      </c>
      <c r="H9" s="138" t="s">
        <v>92</v>
      </c>
      <c r="I9" s="132" t="s">
        <v>107</v>
      </c>
      <c r="J9" s="132" t="s">
        <v>107</v>
      </c>
      <c r="K9" s="37"/>
      <c r="L9" s="8"/>
      <c r="M9" s="37"/>
      <c r="N9" s="134"/>
      <c r="O9" s="143"/>
      <c r="P9" s="143"/>
    </row>
    <row r="10" spans="1:16" s="144" customFormat="1" ht="105">
      <c r="A10" s="164" t="s">
        <v>100</v>
      </c>
      <c r="B10" s="167" t="s">
        <v>150</v>
      </c>
      <c r="C10" s="168" t="s">
        <v>152</v>
      </c>
      <c r="D10" s="105" t="s">
        <v>154</v>
      </c>
      <c r="E10" s="145"/>
      <c r="F10" s="132" t="s">
        <v>26</v>
      </c>
      <c r="G10" s="132">
        <v>10</v>
      </c>
      <c r="H10" s="138" t="s">
        <v>92</v>
      </c>
      <c r="I10" s="132" t="s">
        <v>107</v>
      </c>
      <c r="J10" s="132" t="s">
        <v>107</v>
      </c>
      <c r="K10" s="37"/>
      <c r="L10" s="8"/>
      <c r="M10" s="37"/>
      <c r="N10" s="134"/>
      <c r="O10" s="143"/>
      <c r="P10" s="143"/>
    </row>
  </sheetData>
  <autoFilter ref="A4:N6" xr:uid="{00000000-0009-0000-0000-000002000000}"/>
  <phoneticPr fontId="16" type="noConversion"/>
  <conditionalFormatting sqref="L1:L3 L5 F1:F5 L11:L1048576 F11:F1048576">
    <cfRule type="cellIs" dxfId="71" priority="277" operator="equal">
      <formula>"FOK Only"</formula>
    </cfRule>
    <cfRule type="cellIs" dxfId="70" priority="278" operator="equal">
      <formula>"REMOVED"</formula>
    </cfRule>
    <cfRule type="cellIs" dxfId="69" priority="279" operator="equal">
      <formula>"DUPLICATE"</formula>
    </cfRule>
    <cfRule type="cellIs" dxfId="68" priority="280" operator="equal">
      <formula>"UNTESTED"</formula>
    </cfRule>
    <cfRule type="cellIs" dxfId="67" priority="281" operator="equal">
      <formula>"FAIL"</formula>
    </cfRule>
    <cfRule type="cellIs" dxfId="66" priority="282" operator="equal">
      <formula>"PASS"</formula>
    </cfRule>
  </conditionalFormatting>
  <conditionalFormatting sqref="F6 L6">
    <cfRule type="cellIs" dxfId="65" priority="223" operator="equal">
      <formula>"FOK Only"</formula>
    </cfRule>
    <cfRule type="cellIs" dxfId="64" priority="224" operator="equal">
      <formula>"REMOVED"</formula>
    </cfRule>
    <cfRule type="cellIs" dxfId="63" priority="225" operator="equal">
      <formula>"DUPLICATE"</formula>
    </cfRule>
    <cfRule type="cellIs" dxfId="62" priority="226" operator="equal">
      <formula>"UNTESTED"</formula>
    </cfRule>
    <cfRule type="cellIs" dxfId="61" priority="227" operator="equal">
      <formula>"FAIL"</formula>
    </cfRule>
    <cfRule type="cellIs" dxfId="60" priority="228" operator="equal">
      <formula>"PASS"</formula>
    </cfRule>
  </conditionalFormatting>
  <conditionalFormatting sqref="L7">
    <cfRule type="cellIs" dxfId="59" priority="43" operator="equal">
      <formula>"FOK Only"</formula>
    </cfRule>
    <cfRule type="cellIs" dxfId="58" priority="44" operator="equal">
      <formula>"REMOVED"</formula>
    </cfRule>
    <cfRule type="cellIs" dxfId="57" priority="45" operator="equal">
      <formula>"DUPLICATE"</formula>
    </cfRule>
    <cfRule type="cellIs" dxfId="56" priority="46" operator="equal">
      <formula>"UNTESTED"</formula>
    </cfRule>
    <cfRule type="cellIs" dxfId="55" priority="47" operator="equal">
      <formula>"FAIL"</formula>
    </cfRule>
    <cfRule type="cellIs" dxfId="54" priority="48" operator="equal">
      <formula>"PASS"</formula>
    </cfRule>
  </conditionalFormatting>
  <conditionalFormatting sqref="L8">
    <cfRule type="cellIs" dxfId="53" priority="37" operator="equal">
      <formula>"FOK Only"</formula>
    </cfRule>
    <cfRule type="cellIs" dxfId="52" priority="38" operator="equal">
      <formula>"REMOVED"</formula>
    </cfRule>
    <cfRule type="cellIs" dxfId="51" priority="39" operator="equal">
      <formula>"DUPLICATE"</formula>
    </cfRule>
    <cfRule type="cellIs" dxfId="50" priority="40" operator="equal">
      <formula>"UNTESTED"</formula>
    </cfRule>
    <cfRule type="cellIs" dxfId="49" priority="41" operator="equal">
      <formula>"FAIL"</formula>
    </cfRule>
    <cfRule type="cellIs" dxfId="48" priority="42" operator="equal">
      <formula>"PASS"</formula>
    </cfRule>
  </conditionalFormatting>
  <conditionalFormatting sqref="L9">
    <cfRule type="cellIs" dxfId="47" priority="31" operator="equal">
      <formula>"FOK Only"</formula>
    </cfRule>
    <cfRule type="cellIs" dxfId="46" priority="32" operator="equal">
      <formula>"REMOVED"</formula>
    </cfRule>
    <cfRule type="cellIs" dxfId="45" priority="33" operator="equal">
      <formula>"DUPLICATE"</formula>
    </cfRule>
    <cfRule type="cellIs" dxfId="44" priority="34" operator="equal">
      <formula>"UNTESTED"</formula>
    </cfRule>
    <cfRule type="cellIs" dxfId="43" priority="35" operator="equal">
      <formula>"FAIL"</formula>
    </cfRule>
    <cfRule type="cellIs" dxfId="42" priority="36" operator="equal">
      <formula>"PASS"</formula>
    </cfRule>
  </conditionalFormatting>
  <conditionalFormatting sqref="L10">
    <cfRule type="cellIs" dxfId="41" priority="25" operator="equal">
      <formula>"FOK Only"</formula>
    </cfRule>
    <cfRule type="cellIs" dxfId="40" priority="26" operator="equal">
      <formula>"REMOVED"</formula>
    </cfRule>
    <cfRule type="cellIs" dxfId="39" priority="27" operator="equal">
      <formula>"DUPLICATE"</formula>
    </cfRule>
    <cfRule type="cellIs" dxfId="38" priority="28" operator="equal">
      <formula>"UNTESTED"</formula>
    </cfRule>
    <cfRule type="cellIs" dxfId="37" priority="29" operator="equal">
      <formula>"FAIL"</formula>
    </cfRule>
    <cfRule type="cellIs" dxfId="36" priority="30" operator="equal">
      <formula>"PASS"</formula>
    </cfRule>
  </conditionalFormatting>
  <conditionalFormatting sqref="F7">
    <cfRule type="cellIs" dxfId="23" priority="19" operator="equal">
      <formula>"FOK Only"</formula>
    </cfRule>
    <cfRule type="cellIs" dxfId="22" priority="20" operator="equal">
      <formula>"REMOVED"</formula>
    </cfRule>
    <cfRule type="cellIs" dxfId="21" priority="21" operator="equal">
      <formula>"DUPLICATE"</formula>
    </cfRule>
    <cfRule type="cellIs" dxfId="20" priority="22" operator="equal">
      <formula>"UNTESTED"</formula>
    </cfRule>
    <cfRule type="cellIs" dxfId="19" priority="23" operator="equal">
      <formula>"FAIL"</formula>
    </cfRule>
    <cfRule type="cellIs" dxfId="18" priority="24" operator="equal">
      <formula>"PASS"</formula>
    </cfRule>
  </conditionalFormatting>
  <conditionalFormatting sqref="F8">
    <cfRule type="cellIs" dxfId="17" priority="13" operator="equal">
      <formula>"FOK Only"</formula>
    </cfRule>
    <cfRule type="cellIs" dxfId="16" priority="14" operator="equal">
      <formula>"REMOVED"</formula>
    </cfRule>
    <cfRule type="cellIs" dxfId="15" priority="15" operator="equal">
      <formula>"DUPLICATE"</formula>
    </cfRule>
    <cfRule type="cellIs" dxfId="14" priority="16" operator="equal">
      <formula>"UNTESTED"</formula>
    </cfRule>
    <cfRule type="cellIs" dxfId="13" priority="17" operator="equal">
      <formula>"FAIL"</formula>
    </cfRule>
    <cfRule type="cellIs" dxfId="12" priority="18" operator="equal">
      <formula>"PASS"</formula>
    </cfRule>
  </conditionalFormatting>
  <conditionalFormatting sqref="F9">
    <cfRule type="cellIs" dxfId="11" priority="7" operator="equal">
      <formula>"FOK Only"</formula>
    </cfRule>
    <cfRule type="cellIs" dxfId="10" priority="8" operator="equal">
      <formula>"REMOVED"</formula>
    </cfRule>
    <cfRule type="cellIs" dxfId="9" priority="9" operator="equal">
      <formula>"DUPLICATE"</formula>
    </cfRule>
    <cfRule type="cellIs" dxfId="8" priority="10" operator="equal">
      <formula>"UNTESTED"</formula>
    </cfRule>
    <cfRule type="cellIs" dxfId="7" priority="11" operator="equal">
      <formula>"FAIL"</formula>
    </cfRule>
    <cfRule type="cellIs" dxfId="6" priority="12" operator="equal">
      <formula>"PASS"</formula>
    </cfRule>
  </conditionalFormatting>
  <conditionalFormatting sqref="F10">
    <cfRule type="cellIs" dxfId="5" priority="1" operator="equal">
      <formula>"FOK Only"</formula>
    </cfRule>
    <cfRule type="cellIs" dxfId="4" priority="2" operator="equal">
      <formula>"REMOVED"</formula>
    </cfRule>
    <cfRule type="cellIs" dxfId="3" priority="3" operator="equal">
      <formula>"DUPLICATE"</formula>
    </cfRule>
    <cfRule type="cellIs" dxfId="2" priority="4" operator="equal">
      <formula>"UNTESTED"</formula>
    </cfRule>
    <cfRule type="cellIs" dxfId="1" priority="5" operator="equal">
      <formula>"FAIL"</formula>
    </cfRule>
    <cfRule type="cellIs" dxfId="0" priority="6" operator="equal">
      <formula>"PASS"</formula>
    </cfRule>
  </conditionalFormatting>
  <dataValidations count="1">
    <dataValidation type="list" allowBlank="1" showInputMessage="1" showErrorMessage="1" sqref="F5" xr:uid="{0D2B8A94-B29D-451C-B204-D0BCD3539B06}">
      <formula1>$J$91:$J$98</formula1>
    </dataValidation>
  </dataValidations>
  <pageMargins left="0.7" right="0.7" top="0.75" bottom="0.75" header="0.3" footer="0.3"/>
  <pageSetup scale="27" fitToHeight="4" orientation="portrait"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891E3CF-83B9-47E9-A172-5E3D1CAA11A0}">
          <x14:formula1>
            <xm:f>Dashboard!$J$22:$J$30</xm:f>
          </x14:formula1>
          <xm:sqref>F6:F10</xm:sqref>
        </x14:dataValidation>
        <x14:dataValidation type="list" allowBlank="1" showInputMessage="1" showErrorMessage="1" xr:uid="{126566D6-72EF-42B8-80E8-94F2713A79FF}">
          <x14:formula1>
            <xm:f>Dashboard!$J$22:$J$29</xm:f>
          </x14:formula1>
          <xm:sqref>L5:L10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P6"/>
  <sheetViews>
    <sheetView zoomScaleNormal="100" workbookViewId="0">
      <pane xSplit="3" ySplit="4" topLeftCell="D5" activePane="bottomRight" state="frozen"/>
      <selection pane="topRight" activeCell="D1" sqref="D1"/>
      <selection pane="bottomLeft" activeCell="A5" sqref="A5"/>
      <selection pane="bottomRight" activeCell="E6" sqref="E6"/>
    </sheetView>
  </sheetViews>
  <sheetFormatPr defaultColWidth="8.7109375" defaultRowHeight="15"/>
  <cols>
    <col min="1" max="1" width="7.7109375" style="23" customWidth="1"/>
    <col min="2" max="2" width="10.42578125" style="23" customWidth="1"/>
    <col min="3" max="3" width="45" style="3" customWidth="1"/>
    <col min="4" max="4" width="83.85546875" style="3" customWidth="1"/>
    <col min="5" max="5" width="71.7109375" style="3" customWidth="1"/>
    <col min="6" max="6" width="12.42578125" style="26" customWidth="1"/>
    <col min="7" max="8" width="9.7109375" style="3" customWidth="1"/>
    <col min="9" max="9" width="15.5703125" style="13" customWidth="1"/>
    <col min="10" max="10" width="19.28515625" style="13" customWidth="1"/>
    <col min="11" max="11" width="25.28515625" style="3" bestFit="1" customWidth="1"/>
    <col min="12" max="12" width="12.42578125" style="26" customWidth="1"/>
    <col min="13" max="13" width="58.7109375" style="26" customWidth="1"/>
    <col min="14" max="14" width="15.7109375" style="26" customWidth="1"/>
    <col min="15" max="15" width="11.7109375" style="7" bestFit="1" customWidth="1"/>
    <col min="16" max="16" width="8.7109375" style="7"/>
    <col min="17" max="16384" width="8.7109375" style="2"/>
  </cols>
  <sheetData>
    <row r="1" spans="1:16">
      <c r="C1" s="3" t="str">
        <f>CONCATENATE("PN: ",Doc_PN)</f>
        <v xml:space="preserve">PN: </v>
      </c>
    </row>
    <row r="2" spans="1:16" ht="54.75" customHeight="1">
      <c r="C2" s="29" t="str">
        <f>CONCATENATE("Software version: ",SW_Rev,"; Firmware version: ",FW_Rev)</f>
        <v xml:space="preserve">Software version: ; Firmware version: </v>
      </c>
      <c r="D2" s="29"/>
      <c r="E2" s="29"/>
      <c r="G2" s="29"/>
      <c r="H2" s="29"/>
    </row>
    <row r="3" spans="1:16" ht="5.25" customHeight="1"/>
    <row r="4" spans="1:16" s="36" customFormat="1" ht="33" customHeight="1">
      <c r="A4" s="34" t="s">
        <v>69</v>
      </c>
      <c r="B4" s="34" t="s">
        <v>14</v>
      </c>
      <c r="C4" s="14" t="s">
        <v>35</v>
      </c>
      <c r="D4" s="14" t="s">
        <v>70</v>
      </c>
      <c r="E4" s="14" t="s">
        <v>73</v>
      </c>
      <c r="F4" s="35" t="s">
        <v>74</v>
      </c>
      <c r="G4" s="10" t="s">
        <v>72</v>
      </c>
      <c r="H4" s="10" t="s">
        <v>71</v>
      </c>
      <c r="I4" s="10" t="s">
        <v>79</v>
      </c>
      <c r="J4" s="10" t="s">
        <v>80</v>
      </c>
      <c r="K4" s="14" t="s">
        <v>81</v>
      </c>
      <c r="L4" s="14" t="s">
        <v>82</v>
      </c>
      <c r="M4" s="35" t="s">
        <v>75</v>
      </c>
      <c r="N4" s="35" t="s">
        <v>76</v>
      </c>
      <c r="O4" s="27"/>
      <c r="P4" s="27"/>
    </row>
    <row r="5" spans="1:16" ht="15.75">
      <c r="A5" s="24" t="s">
        <v>86</v>
      </c>
      <c r="B5" s="24" t="s">
        <v>155</v>
      </c>
      <c r="C5" s="38" t="s">
        <v>155</v>
      </c>
      <c r="D5" s="38" t="s">
        <v>155</v>
      </c>
      <c r="E5" s="131"/>
      <c r="F5" s="8"/>
      <c r="G5" s="38"/>
      <c r="H5" s="38"/>
      <c r="I5" s="12"/>
      <c r="J5" s="12"/>
      <c r="K5" s="33"/>
      <c r="L5" s="8"/>
      <c r="M5" s="37"/>
      <c r="N5" s="54"/>
    </row>
    <row r="6" spans="1:16">
      <c r="A6" s="24" t="s">
        <v>101</v>
      </c>
      <c r="B6" s="24" t="s">
        <v>155</v>
      </c>
      <c r="C6" s="38" t="s">
        <v>155</v>
      </c>
      <c r="D6" s="130" t="s">
        <v>155</v>
      </c>
      <c r="E6" s="62"/>
      <c r="F6" s="132" t="s">
        <v>25</v>
      </c>
      <c r="G6" s="132">
        <v>10</v>
      </c>
      <c r="H6" s="105"/>
      <c r="I6" s="133" t="s">
        <v>91</v>
      </c>
      <c r="J6" s="133" t="s">
        <v>91</v>
      </c>
      <c r="K6" s="63"/>
      <c r="L6" s="8"/>
      <c r="M6" s="37"/>
      <c r="N6" s="134"/>
    </row>
  </sheetData>
  <autoFilter ref="A4:N6" xr:uid="{00000000-0009-0000-0000-000002000000}"/>
  <phoneticPr fontId="16" type="noConversion"/>
  <conditionalFormatting sqref="L1:L3 L5:L1048576 F7:F1048576">
    <cfRule type="cellIs" dxfId="35" priority="157" operator="equal">
      <formula>"FOK Only"</formula>
    </cfRule>
    <cfRule type="cellIs" dxfId="34" priority="158" operator="equal">
      <formula>"REMOVED"</formula>
    </cfRule>
    <cfRule type="cellIs" dxfId="33" priority="159" operator="equal">
      <formula>"DUPLICATE"</formula>
    </cfRule>
    <cfRule type="cellIs" dxfId="32" priority="160" operator="equal">
      <formula>"UNTESTED"</formula>
    </cfRule>
    <cfRule type="cellIs" dxfId="31" priority="161" operator="equal">
      <formula>"FAIL"</formula>
    </cfRule>
    <cfRule type="cellIs" dxfId="30" priority="162" operator="equal">
      <formula>"PASS"</formula>
    </cfRule>
  </conditionalFormatting>
  <conditionalFormatting sqref="F1:F6">
    <cfRule type="cellIs" dxfId="29" priority="55" operator="equal">
      <formula>"FOK Only"</formula>
    </cfRule>
    <cfRule type="cellIs" dxfId="28" priority="56" operator="equal">
      <formula>"REMOVED"</formula>
    </cfRule>
    <cfRule type="cellIs" dxfId="27" priority="57" operator="equal">
      <formula>"DUPLICATE"</formula>
    </cfRule>
    <cfRule type="cellIs" dxfId="26" priority="58" operator="equal">
      <formula>"UNTESTED"</formula>
    </cfRule>
    <cfRule type="cellIs" dxfId="25" priority="59" operator="equal">
      <formula>"FAIL"</formula>
    </cfRule>
    <cfRule type="cellIs" dxfId="24" priority="60" operator="equal">
      <formula>"PASS"</formula>
    </cfRule>
  </conditionalFormatting>
  <dataValidations count="1">
    <dataValidation type="list" allowBlank="1" showInputMessage="1" showErrorMessage="1" sqref="F5" xr:uid="{00000000-0002-0000-0200-000000000000}">
      <formula1>$J$133:$J$140</formula1>
    </dataValidation>
  </dataValidations>
  <pageMargins left="0.7" right="0.7" top="0.75" bottom="0.75" header="0.3" footer="0.3"/>
  <pageSetup scale="27" fitToHeight="4"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2000000}">
          <x14:formula1>
            <xm:f>Dashboard!$J$22:$J$30</xm:f>
          </x14:formula1>
          <xm:sqref>F6</xm:sqref>
        </x14:dataValidation>
        <x14:dataValidation type="list" allowBlank="1" showInputMessage="1" showErrorMessage="1" xr:uid="{00000000-0002-0000-0200-000001000000}">
          <x14:formula1>
            <xm:f>Dashboard!$J$22:$J$29</xm:f>
          </x14:formula1>
          <xm:sqref>L5:L6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09283-6FF0-42D9-887A-8095339ED6C4}">
  <dimension ref="B2:V72"/>
  <sheetViews>
    <sheetView topLeftCell="A43" workbookViewId="0">
      <selection activeCell="R82" sqref="R82"/>
    </sheetView>
  </sheetViews>
  <sheetFormatPr defaultRowHeight="15"/>
  <sheetData>
    <row r="2" spans="2:22">
      <c r="B2" s="165" t="s">
        <v>117</v>
      </c>
      <c r="C2" s="165"/>
      <c r="D2" s="165"/>
      <c r="E2" s="165"/>
      <c r="F2" s="165"/>
      <c r="G2" s="165"/>
      <c r="H2" s="165"/>
      <c r="I2" s="165"/>
      <c r="J2" s="165"/>
      <c r="K2" s="165"/>
      <c r="M2" s="165" t="s">
        <v>118</v>
      </c>
      <c r="N2" s="165"/>
      <c r="O2" s="165"/>
      <c r="P2" s="165"/>
      <c r="Q2" s="165"/>
      <c r="R2" s="165"/>
      <c r="S2" s="165"/>
      <c r="T2" s="165"/>
      <c r="U2" s="165"/>
      <c r="V2" s="165"/>
    </row>
    <row r="3" spans="2:22">
      <c r="B3" s="165"/>
      <c r="C3" s="165"/>
      <c r="D3" s="165"/>
      <c r="E3" s="165"/>
      <c r="F3" s="165"/>
      <c r="G3" s="165"/>
      <c r="H3" s="165"/>
      <c r="I3" s="165"/>
      <c r="J3" s="165"/>
      <c r="K3" s="165"/>
      <c r="M3" s="165"/>
      <c r="N3" s="165"/>
      <c r="O3" s="165"/>
      <c r="P3" s="165"/>
      <c r="Q3" s="165"/>
      <c r="R3" s="165"/>
      <c r="S3" s="165"/>
      <c r="T3" s="165"/>
      <c r="U3" s="165"/>
      <c r="V3" s="165"/>
    </row>
    <row r="29" spans="2:22">
      <c r="B29" s="166" t="s">
        <v>119</v>
      </c>
      <c r="C29" s="166"/>
      <c r="D29" s="166"/>
      <c r="E29" s="166"/>
      <c r="F29" s="166"/>
      <c r="G29" s="166"/>
      <c r="H29" s="166"/>
      <c r="I29" s="166"/>
      <c r="J29" s="166"/>
      <c r="K29" s="166"/>
      <c r="M29" s="166" t="s">
        <v>120</v>
      </c>
      <c r="N29" s="166"/>
      <c r="O29" s="166"/>
      <c r="P29" s="166"/>
      <c r="Q29" s="166"/>
      <c r="R29" s="166"/>
      <c r="S29" s="166"/>
      <c r="T29" s="166"/>
      <c r="U29" s="166"/>
      <c r="V29" s="166"/>
    </row>
    <row r="30" spans="2:22">
      <c r="B30" s="166"/>
      <c r="C30" s="166"/>
      <c r="D30" s="166"/>
      <c r="E30" s="166"/>
      <c r="F30" s="166"/>
      <c r="G30" s="166"/>
      <c r="H30" s="166"/>
      <c r="I30" s="166"/>
      <c r="J30" s="166"/>
      <c r="K30" s="166"/>
      <c r="M30" s="166"/>
      <c r="N30" s="166"/>
      <c r="O30" s="166"/>
      <c r="P30" s="166"/>
      <c r="Q30" s="166"/>
      <c r="R30" s="166"/>
      <c r="S30" s="166"/>
      <c r="T30" s="166"/>
      <c r="U30" s="166"/>
      <c r="V30" s="166"/>
    </row>
    <row r="43" spans="2:11">
      <c r="B43" s="166" t="s">
        <v>121</v>
      </c>
      <c r="C43" s="166"/>
      <c r="D43" s="166"/>
      <c r="E43" s="166"/>
      <c r="F43" s="166"/>
      <c r="G43" s="166"/>
      <c r="H43" s="166"/>
      <c r="I43" s="166"/>
      <c r="J43" s="166"/>
      <c r="K43" s="166"/>
    </row>
    <row r="44" spans="2:11">
      <c r="B44" s="166"/>
      <c r="C44" s="166"/>
      <c r="D44" s="166"/>
      <c r="E44" s="166"/>
      <c r="F44" s="166"/>
      <c r="G44" s="166"/>
      <c r="H44" s="166"/>
      <c r="I44" s="166"/>
      <c r="J44" s="166"/>
      <c r="K44" s="166"/>
    </row>
    <row r="57" spans="2:22">
      <c r="B57" s="166" t="s">
        <v>122</v>
      </c>
      <c r="C57" s="166"/>
      <c r="D57" s="166"/>
      <c r="E57" s="166"/>
      <c r="F57" s="166"/>
      <c r="G57" s="166"/>
      <c r="H57" s="166"/>
      <c r="I57" s="166"/>
      <c r="J57" s="166"/>
      <c r="K57" s="166"/>
      <c r="M57" s="166" t="s">
        <v>123</v>
      </c>
      <c r="N57" s="166"/>
      <c r="O57" s="166"/>
      <c r="P57" s="166"/>
      <c r="Q57" s="166"/>
      <c r="R57" s="166"/>
      <c r="S57" s="166"/>
      <c r="T57" s="166"/>
      <c r="U57" s="166"/>
      <c r="V57" s="166"/>
    </row>
    <row r="58" spans="2:22">
      <c r="B58" s="166"/>
      <c r="C58" s="166"/>
      <c r="D58" s="166"/>
      <c r="E58" s="166"/>
      <c r="F58" s="166"/>
      <c r="G58" s="166"/>
      <c r="H58" s="166"/>
      <c r="I58" s="166"/>
      <c r="J58" s="166"/>
      <c r="K58" s="166"/>
      <c r="M58" s="166"/>
      <c r="N58" s="166"/>
      <c r="O58" s="166"/>
      <c r="P58" s="166"/>
      <c r="Q58" s="166"/>
      <c r="R58" s="166"/>
      <c r="S58" s="166"/>
      <c r="T58" s="166"/>
      <c r="U58" s="166"/>
      <c r="V58" s="166"/>
    </row>
    <row r="71" spans="2:11">
      <c r="B71" s="166" t="s">
        <v>124</v>
      </c>
      <c r="C71" s="166"/>
      <c r="D71" s="166"/>
      <c r="E71" s="166"/>
      <c r="F71" s="166"/>
      <c r="G71" s="166"/>
      <c r="H71" s="166"/>
      <c r="I71" s="166"/>
      <c r="J71" s="166"/>
      <c r="K71" s="166"/>
    </row>
    <row r="72" spans="2:11">
      <c r="B72" s="166"/>
      <c r="C72" s="166"/>
      <c r="D72" s="166"/>
      <c r="E72" s="166"/>
      <c r="F72" s="166"/>
      <c r="G72" s="166"/>
      <c r="H72" s="166"/>
      <c r="I72" s="166"/>
      <c r="J72" s="166"/>
      <c r="K72" s="166"/>
    </row>
  </sheetData>
  <mergeCells count="8">
    <mergeCell ref="B71:K72"/>
    <mergeCell ref="B2:K3"/>
    <mergeCell ref="M2:V3"/>
    <mergeCell ref="B29:K30"/>
    <mergeCell ref="M29:V30"/>
    <mergeCell ref="B43:K44"/>
    <mergeCell ref="B57:K58"/>
    <mergeCell ref="M57:V58"/>
  </mergeCells>
  <pageMargins left="0.7" right="0.7" top="0.75" bottom="0.75" header="0.3" footer="0.3"/>
  <pageSetup paperSize="9"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F5A485F46E0DE47949613ED0AB14C84" ma:contentTypeVersion="11" ma:contentTypeDescription="Create a new document." ma:contentTypeScope="" ma:versionID="545f47d92bc56ce1835b97775a749d36">
  <xsd:schema xmlns:xsd="http://www.w3.org/2001/XMLSchema" xmlns:xs="http://www.w3.org/2001/XMLSchema" xmlns:p="http://schemas.microsoft.com/office/2006/metadata/properties" xmlns:ns2="7b86f958-30ef-4785-aa31-94939c489bdf" xmlns:ns3="b45ffcc5-4c5b-498a-aecf-10e758fd9f10" targetNamespace="http://schemas.microsoft.com/office/2006/metadata/properties" ma:root="true" ma:fieldsID="ea0cad5e8513bf5fd54531092f5d5424" ns2:_="" ns3:_="">
    <xsd:import namespace="7b86f958-30ef-4785-aa31-94939c489bdf"/>
    <xsd:import namespace="b45ffcc5-4c5b-498a-aecf-10e758fd9f1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b86f958-30ef-4785-aa31-94939c489b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45ffcc5-4c5b-498a-aecf-10e758fd9f1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C3379C-D2AB-4CF1-8007-8D661CB06717}">
  <ds:schemaRefs>
    <ds:schemaRef ds:uri="http://schemas.microsoft.com/sharepoint/v3/contenttype/forms"/>
  </ds:schemaRefs>
</ds:datastoreItem>
</file>

<file path=customXml/itemProps2.xml><?xml version="1.0" encoding="utf-8"?>
<ds:datastoreItem xmlns:ds="http://schemas.openxmlformats.org/officeDocument/2006/customXml" ds:itemID="{AE2FB036-A278-4E68-9D69-396FD7323F24}">
  <ds:schemaRefs>
    <ds:schemaRef ds:uri="http://purl.org/dc/elements/1.1/"/>
    <ds:schemaRef ds:uri="ea7b48c0-d031-4821-bb85-b93eea69ba5d"/>
    <ds:schemaRef ds:uri="http://www.w3.org/XML/1998/namespace"/>
    <ds:schemaRef ds:uri="http://purl.org/dc/dcmitype/"/>
    <ds:schemaRef ds:uri="http://schemas.microsoft.com/office/2006/documentManagement/types"/>
    <ds:schemaRef ds:uri="http://purl.org/dc/terms/"/>
    <ds:schemaRef ds:uri="ab999a34-9fc3-4360-9a97-f9b7ab2b0d8d"/>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BE5C0A9C-CB00-4B3A-9617-0C36EBCBE1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b86f958-30ef-4785-aa31-94939c489bdf"/>
    <ds:schemaRef ds:uri="b45ffcc5-4c5b-498a-aecf-10e758fd9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Title Page</vt:lpstr>
      <vt:lpstr>Dashboard</vt:lpstr>
      <vt:lpstr>Basic</vt:lpstr>
      <vt:lpstr>1PC_DualLane</vt:lpstr>
      <vt:lpstr>2PC_SingleLane</vt:lpstr>
      <vt:lpstr>PLC_Simulation</vt:lpstr>
      <vt:lpstr>Basic_OvenHeatup_Results</vt:lpstr>
      <vt:lpstr>Doc_PN</vt:lpstr>
      <vt:lpstr>FW_Rev</vt:lpstr>
      <vt:lpstr>SW_Rev</vt:lpstr>
      <vt:lpstr>TestResultValues</vt:lpstr>
      <vt:lpstr>Tets_States</vt:lpstr>
    </vt:vector>
  </TitlesOfParts>
  <Manager/>
  <Company>Heller Industries NJ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tpatel</dc:creator>
  <cp:keywords>CTPClassification=CTP_NT</cp:keywords>
  <dc:description/>
  <cp:lastModifiedBy>MS Lee</cp:lastModifiedBy>
  <cp:revision/>
  <cp:lastPrinted>2021-03-25T05:14:12Z</cp:lastPrinted>
  <dcterms:created xsi:type="dcterms:W3CDTF">2009-09-17T17:41:27Z</dcterms:created>
  <dcterms:modified xsi:type="dcterms:W3CDTF">2022-11-22T02:09:27Z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3f79b0f7-8b39-4a1d-9d2e-f8ecaa502d84</vt:lpwstr>
  </property>
  <property fmtid="{D5CDD505-2E9C-101B-9397-08002B2CF9AE}" pid="3" name="ContentTypeId">
    <vt:lpwstr>0x010100DF5A485F46E0DE47949613ED0AB14C84</vt:lpwstr>
  </property>
  <property fmtid="{D5CDD505-2E9C-101B-9397-08002B2CF9AE}" pid="4" name="TitusGUID">
    <vt:lpwstr>cfb37c6f-9198-4f21-9d89-eb531279e67b</vt:lpwstr>
  </property>
  <property fmtid="{D5CDD505-2E9C-101B-9397-08002B2CF9AE}" pid="5" name="CTP_TimeStamp">
    <vt:lpwstr>2019-10-31 17:11:07Z</vt:lpwstr>
  </property>
  <property fmtid="{D5CDD505-2E9C-101B-9397-08002B2CF9AE}" pid="6" name="CTP_BU">
    <vt:lpwstr>NA</vt:lpwstr>
  </property>
  <property fmtid="{D5CDD505-2E9C-101B-9397-08002B2CF9AE}" pid="7" name="CTP_IDSID">
    <vt:lpwstr>NA</vt:lpwstr>
  </property>
  <property fmtid="{D5CDD505-2E9C-101B-9397-08002B2CF9AE}" pid="8" name="CTP_WWID">
    <vt:lpwstr>NA</vt:lpwstr>
  </property>
  <property fmtid="{D5CDD505-2E9C-101B-9397-08002B2CF9AE}" pid="9" name="CTPClassification">
    <vt:lpwstr>CTP_NT</vt:lpwstr>
  </property>
</Properties>
</file>