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U:\2025\Snap Calculation Excel\"/>
    </mc:Choice>
  </mc:AlternateContent>
  <xr:revisionPtr revIDLastSave="0" documentId="8_{3EEBD211-0981-4BB7-887E-54E3C8C063C1}" xr6:coauthVersionLast="47" xr6:coauthVersionMax="47" xr10:uidLastSave="{00000000-0000-0000-0000-000000000000}"/>
  <workbookProtection workbookPassword="CA47" lockStructure="1"/>
  <bookViews>
    <workbookView xWindow="-108" yWindow="-108" windowWidth="23256" windowHeight="12456" tabRatio="727" activeTab="3" xr2:uid="{00000000-000D-0000-FFFF-FFFF00000000}"/>
  </bookViews>
  <sheets>
    <sheet name="INFO" sheetId="1" r:id="rId1"/>
    <sheet name="General Design Guidlines" sheetId="2" r:id="rId2"/>
    <sheet name="START HERE" sheetId="3" r:id="rId3"/>
    <sheet name="Cantilever Snap" sheetId="4" r:id="rId4"/>
    <sheet name="&quot;L&quot; Shaped" sheetId="5" r:id="rId5"/>
    <sheet name="&quot;U&quot; Shaped" sheetId="6" r:id="rId6"/>
    <sheet name="Material Prop Ref." sheetId="7" r:id="rId7"/>
  </sheets>
  <definedNames>
    <definedName name="_xlnm.Print_Area" localSheetId="3">'Cantilever Snap'!$A$1:$V$40</definedName>
    <definedName name="Z_7FE44434_4F26_4156_892D_30312D95D664_.wvu.Cols" localSheetId="4" hidden="1">'"L" Shaped'!$Q:$R</definedName>
    <definedName name="Z_7FE44434_4F26_4156_892D_30312D95D664_.wvu.Cols" localSheetId="5" hidden="1">'"U" Shaped'!$Q:$R</definedName>
    <definedName name="Z_7FE44434_4F26_4156_892D_30312D95D664_.wvu.Cols" localSheetId="3" hidden="1">'Cantilever Snap'!$S:$S,'Cantilever Snap'!$X:$AJ</definedName>
    <definedName name="Z_7FE44434_4F26_4156_892D_30312D95D664_.wvu.PrintArea" localSheetId="3" hidden="1">'Cantilever Snap'!$A$1:$V$40</definedName>
  </definedNames>
  <calcPr calcId="191029"/>
  <customWorkbookViews>
    <customWorkbookView name="Ajjevadeyarmath, Chetan (RAP/OP-DEL) - Personal View" guid="{7FE44434-4F26-4156-892D-30312D95D664}" mergeInterval="0" personalView="1" maximized="1" xWindow="-9" yWindow="-9" windowWidth="1938" windowHeight="1048" tabRatio="727"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7" i="6" l="1"/>
  <c r="L28" i="6" s="1"/>
  <c r="L26" i="6"/>
  <c r="R37" i="6"/>
  <c r="R36" i="6"/>
  <c r="L25" i="6" s="1"/>
  <c r="R35" i="6"/>
  <c r="R38" i="6" s="1"/>
  <c r="R30" i="6"/>
  <c r="K25" i="6" s="1"/>
  <c r="R31" i="6"/>
  <c r="R29" i="6"/>
  <c r="R32" i="6" s="1"/>
  <c r="K27" i="6" s="1"/>
  <c r="K28" i="6" s="1"/>
  <c r="R23" i="5"/>
  <c r="K17" i="5" s="1"/>
  <c r="R21" i="5"/>
  <c r="K15" i="5" s="1"/>
  <c r="R22" i="5"/>
  <c r="K16" i="5" s="1"/>
  <c r="R20" i="5"/>
  <c r="R24" i="5" s="1"/>
  <c r="K18" i="5" s="1"/>
  <c r="K19" i="5" s="1"/>
  <c r="Z35" i="4"/>
  <c r="Y37" i="4"/>
  <c r="Y39" i="4" s="1"/>
  <c r="K26" i="6" l="1"/>
  <c r="Y69" i="4"/>
  <c r="Y99" i="4"/>
  <c r="Y129" i="4"/>
  <c r="Y54" i="4"/>
  <c r="Y84" i="4"/>
  <c r="Y114" i="4"/>
  <c r="AA39" i="4" l="1"/>
  <c r="Z30" i="4" s="1"/>
  <c r="K19" i="4" s="1"/>
  <c r="Z31" i="4" l="1"/>
  <c r="K20" i="4" s="1"/>
  <c r="Z32" i="4"/>
  <c r="K21" i="4" s="1"/>
  <c r="K22" i="4" s="1"/>
  <c r="Z33" i="4" l="1"/>
  <c r="K23" i="4" s="1"/>
  <c r="K24" i="4" s="1"/>
  <c r="Z34" i="4"/>
  <c r="K25" i="4" l="1"/>
  <c r="K26"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WELSHAB</author>
  </authors>
  <commentList>
    <comment ref="E4" authorId="0" shapeId="0" xr:uid="{00000000-0006-0000-0300-000001000000}">
      <text>
        <r>
          <rPr>
            <b/>
            <sz val="8"/>
            <color indexed="81"/>
            <rFont val="Tahoma"/>
            <family val="2"/>
          </rPr>
          <t>WELSHAB:</t>
        </r>
        <r>
          <rPr>
            <sz val="8"/>
            <color indexed="81"/>
            <rFont val="Tahoma"/>
            <family val="2"/>
          </rPr>
          <t xml:space="preserve">
Input Strain if material is known and design is being determined.</t>
        </r>
      </text>
    </comment>
    <comment ref="E13" authorId="0" shapeId="0" xr:uid="{00000000-0006-0000-0300-000002000000}">
      <text>
        <r>
          <rPr>
            <b/>
            <sz val="8"/>
            <color indexed="81"/>
            <rFont val="Tahoma"/>
            <family val="2"/>
          </rPr>
          <t>WELSHAB:</t>
        </r>
        <r>
          <rPr>
            <sz val="8"/>
            <color indexed="81"/>
            <rFont val="Tahoma"/>
            <family val="2"/>
          </rPr>
          <t xml:space="preserve">
Input Y if design is known and material is being determined.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WELSHAB</author>
  </authors>
  <commentList>
    <comment ref="E4" authorId="0" shapeId="0" xr:uid="{00000000-0006-0000-0400-000001000000}">
      <text>
        <r>
          <rPr>
            <b/>
            <sz val="8"/>
            <color indexed="81"/>
            <rFont val="Tahoma"/>
            <family val="2"/>
          </rPr>
          <t>WELSHAB:</t>
        </r>
        <r>
          <rPr>
            <sz val="8"/>
            <color indexed="81"/>
            <rFont val="Tahoma"/>
            <family val="2"/>
          </rPr>
          <t xml:space="preserve">
Input Strain if material is known and design is being determined.</t>
        </r>
      </text>
    </comment>
    <comment ref="E11" authorId="0" shapeId="0" xr:uid="{00000000-0006-0000-0400-000002000000}">
      <text>
        <r>
          <rPr>
            <b/>
            <sz val="8"/>
            <color indexed="81"/>
            <rFont val="Tahoma"/>
            <family val="2"/>
          </rPr>
          <t>WELSHAB:</t>
        </r>
        <r>
          <rPr>
            <sz val="8"/>
            <color indexed="81"/>
            <rFont val="Tahoma"/>
            <family val="2"/>
          </rPr>
          <t xml:space="preserve">
Input L2 if all design inputs are known and material is being determined.  Or input L2 if material is known and Y needs to be determind.</t>
        </r>
      </text>
    </comment>
    <comment ref="E12" authorId="0" shapeId="0" xr:uid="{00000000-0006-0000-0400-000003000000}">
      <text>
        <r>
          <rPr>
            <b/>
            <sz val="8"/>
            <color indexed="81"/>
            <rFont val="Tahoma"/>
            <family val="2"/>
          </rPr>
          <t>WELSHAB:</t>
        </r>
        <r>
          <rPr>
            <sz val="8"/>
            <color indexed="81"/>
            <rFont val="Tahoma"/>
            <family val="2"/>
          </rPr>
          <t xml:space="preserve">
Input Y if design and material are known and L2 is being determined.</t>
        </r>
      </text>
    </comment>
  </commentList>
</comments>
</file>

<file path=xl/sharedStrings.xml><?xml version="1.0" encoding="utf-8"?>
<sst xmlns="http://schemas.openxmlformats.org/spreadsheetml/2006/main" count="269" uniqueCount="112">
  <si>
    <t>Material Inputs</t>
  </si>
  <si>
    <t>Cantilever Snap</t>
  </si>
  <si>
    <t>Click Here</t>
  </si>
  <si>
    <t>L</t>
  </si>
  <si>
    <t>b</t>
  </si>
  <si>
    <t>E</t>
  </si>
  <si>
    <t>Flexural Modulus</t>
  </si>
  <si>
    <t>Permissible Strain</t>
  </si>
  <si>
    <t>ε</t>
  </si>
  <si>
    <t>Design inputs</t>
  </si>
  <si>
    <t>Beam Length</t>
  </si>
  <si>
    <t>Beam Width</t>
  </si>
  <si>
    <t>Lead Angle</t>
  </si>
  <si>
    <t>Return Angle</t>
  </si>
  <si>
    <t>α</t>
  </si>
  <si>
    <t>α'</t>
  </si>
  <si>
    <t>Deflection</t>
  </si>
  <si>
    <t>Y</t>
  </si>
  <si>
    <t>Q</t>
  </si>
  <si>
    <t>Push-on Force</t>
  </si>
  <si>
    <t>Pull-off Force</t>
  </si>
  <si>
    <t>Deflection Force</t>
  </si>
  <si>
    <t>P</t>
  </si>
  <si>
    <t>W</t>
  </si>
  <si>
    <t>W'</t>
  </si>
  <si>
    <r>
      <t>ε</t>
    </r>
    <r>
      <rPr>
        <vertAlign val="subscript"/>
        <sz val="12"/>
        <color theme="1"/>
        <rFont val="Calibri"/>
        <family val="2"/>
        <scheme val="minor"/>
      </rPr>
      <t>0</t>
    </r>
  </si>
  <si>
    <t>Q Factor</t>
  </si>
  <si>
    <t>2T</t>
  </si>
  <si>
    <t>5T</t>
  </si>
  <si>
    <t>Coefficient of Friction</t>
  </si>
  <si>
    <t>μ</t>
  </si>
  <si>
    <t>mm</t>
  </si>
  <si>
    <t>°</t>
  </si>
  <si>
    <t>-</t>
  </si>
  <si>
    <t>N</t>
  </si>
  <si>
    <t>Select which snap fit type you are using</t>
  </si>
  <si>
    <t>%</t>
  </si>
  <si>
    <t>Outputs</t>
  </si>
  <si>
    <t>Beam Type</t>
  </si>
  <si>
    <t>Max Strain</t>
  </si>
  <si>
    <t>Max Deflection</t>
  </si>
  <si>
    <t>If all design and material inputs are known.  The deflection force can be calculated.</t>
  </si>
  <si>
    <t>If design and material inputs are known.  The insertion force can be calculated.</t>
  </si>
  <si>
    <t>If design and material inputs are known.  The extraction force can be calculated.</t>
  </si>
  <si>
    <t xml:space="preserve"> </t>
  </si>
  <si>
    <t>Q Factor Calculations</t>
  </si>
  <si>
    <t>Style 1</t>
  </si>
  <si>
    <t>Y Variable (Q)</t>
  </si>
  <si>
    <t>X Variable (L/t)</t>
  </si>
  <si>
    <t>Style 2</t>
  </si>
  <si>
    <t>Style 3</t>
  </si>
  <si>
    <t>Style 4</t>
  </si>
  <si>
    <t>Style 5</t>
  </si>
  <si>
    <t>Style 2T</t>
  </si>
  <si>
    <t>Style 5T</t>
  </si>
  <si>
    <t>Calculated Q Factor</t>
  </si>
  <si>
    <t>t</t>
  </si>
  <si>
    <t>Beam Thickness</t>
  </si>
  <si>
    <t>L/t</t>
  </si>
  <si>
    <t>Design Guidline for injection molded snap fits</t>
  </si>
  <si>
    <t>Beam Type coefficient</t>
  </si>
  <si>
    <t>W' calc</t>
  </si>
  <si>
    <t>W Calc</t>
  </si>
  <si>
    <t>P Calc</t>
  </si>
  <si>
    <t>Y Calc</t>
  </si>
  <si>
    <t>ε Calc</t>
  </si>
  <si>
    <t>Gpa</t>
  </si>
  <si>
    <t>Length 1</t>
  </si>
  <si>
    <r>
      <t>L</t>
    </r>
    <r>
      <rPr>
        <vertAlign val="subscript"/>
        <sz val="12"/>
        <color theme="1"/>
        <rFont val="Calibri"/>
        <family val="2"/>
        <scheme val="minor"/>
      </rPr>
      <t>1</t>
    </r>
  </si>
  <si>
    <t>Radius at neutral axis</t>
  </si>
  <si>
    <t>R</t>
  </si>
  <si>
    <t>Length 2</t>
  </si>
  <si>
    <r>
      <t>L</t>
    </r>
    <r>
      <rPr>
        <vertAlign val="subscript"/>
        <sz val="12"/>
        <color theme="1"/>
        <rFont val="Calibri"/>
        <family val="2"/>
        <scheme val="minor"/>
      </rPr>
      <t>2</t>
    </r>
  </si>
  <si>
    <t>Minimum Leg Length</t>
  </si>
  <si>
    <r>
      <t>L</t>
    </r>
    <r>
      <rPr>
        <vertAlign val="subscript"/>
        <sz val="14"/>
        <color theme="1"/>
        <rFont val="Calibri"/>
        <family val="2"/>
        <scheme val="minor"/>
      </rPr>
      <t>2</t>
    </r>
  </si>
  <si>
    <r>
      <t>If the material is known/constrained and all other design inputs are known. The minimum L</t>
    </r>
    <r>
      <rPr>
        <vertAlign val="subscript"/>
        <sz val="10"/>
        <color theme="1"/>
        <rFont val="Calibri"/>
        <family val="2"/>
        <scheme val="minor"/>
      </rPr>
      <t>2</t>
    </r>
    <r>
      <rPr>
        <sz val="10"/>
        <color theme="1"/>
        <rFont val="Calibri"/>
        <family val="2"/>
        <scheme val="minor"/>
      </rPr>
      <t xml:space="preserve"> length can be calculated.</t>
    </r>
  </si>
  <si>
    <t>If the material is known/constrained and all other design inputs are known. The maximum deflection can be calculated.</t>
  </si>
  <si>
    <t>ε calc</t>
  </si>
  <si>
    <t>L2 calc</t>
  </si>
  <si>
    <t>Y calc</t>
  </si>
  <si>
    <t>P calc</t>
  </si>
  <si>
    <t>I calc</t>
  </si>
  <si>
    <r>
      <t xml:space="preserve">    * Copy L</t>
    </r>
    <r>
      <rPr>
        <vertAlign val="subscript"/>
        <sz val="11"/>
        <color theme="1"/>
        <rFont val="Calibri"/>
        <family val="2"/>
        <scheme val="minor"/>
      </rPr>
      <t>2</t>
    </r>
    <r>
      <rPr>
        <sz val="11"/>
        <color theme="1"/>
        <rFont val="Calibri"/>
        <family val="2"/>
        <scheme val="minor"/>
      </rPr>
      <t xml:space="preserve"> into Design inputs once known</t>
    </r>
  </si>
  <si>
    <t>Radius</t>
  </si>
  <si>
    <t>Design inputs - Case 1</t>
  </si>
  <si>
    <t>Design inputs - Case 2</t>
  </si>
  <si>
    <t>Length 3</t>
  </si>
  <si>
    <r>
      <t>L</t>
    </r>
    <r>
      <rPr>
        <vertAlign val="subscript"/>
        <sz val="12"/>
        <color theme="1"/>
        <rFont val="Calibri"/>
        <family val="2"/>
        <scheme val="minor"/>
      </rPr>
      <t>3</t>
    </r>
  </si>
  <si>
    <t>Case 1</t>
  </si>
  <si>
    <t>Case 2</t>
  </si>
  <si>
    <t>Lbf</t>
  </si>
  <si>
    <t>If all design inputs are known/constrained and you need to select a material.  Find a material with a permissible strain higher than the calculated max strain.</t>
  </si>
  <si>
    <t>Input Field</t>
  </si>
  <si>
    <t>Output Field</t>
  </si>
  <si>
    <t>case 1 calcs</t>
  </si>
  <si>
    <t>case 2 calcs</t>
  </si>
  <si>
    <t>Material</t>
  </si>
  <si>
    <t>GEON MP100 - Polyvinyl Chloride (PVC)</t>
  </si>
  <si>
    <t>E (GPa)</t>
  </si>
  <si>
    <t>GEON MP101 - Polyvinyl Chloride (PVC)</t>
  </si>
  <si>
    <r>
      <t>ε</t>
    </r>
    <r>
      <rPr>
        <b/>
        <vertAlign val="subscript"/>
        <sz val="11"/>
        <color theme="1"/>
        <rFont val="Calibri"/>
        <family val="2"/>
        <scheme val="minor"/>
      </rPr>
      <t>0</t>
    </r>
    <r>
      <rPr>
        <b/>
        <sz val="11"/>
        <color theme="1"/>
        <rFont val="Calibri"/>
        <family val="2"/>
        <scheme val="minor"/>
      </rPr>
      <t xml:space="preserve"> (%)</t>
    </r>
  </si>
  <si>
    <t>INEOS Lustran 248 - Acrylonitrile, Butadiene, Styrene (ABS)</t>
  </si>
  <si>
    <t>BASF LURAN 757G UV - Acrylonitrile, Styrene, Acrylate (ASA)</t>
  </si>
  <si>
    <t>for material properties</t>
  </si>
  <si>
    <t>0.50-0.60</t>
  </si>
  <si>
    <t>Ticona Celcon M90-34 Acetal (POM)</t>
  </si>
  <si>
    <t>0.20-0.35</t>
  </si>
  <si>
    <t>0.20-0.30</t>
  </si>
  <si>
    <t>BASF Ultramid 1500-2 Polyamide (Nylon)</t>
  </si>
  <si>
    <t>0.15-0.25</t>
  </si>
  <si>
    <t>U Shaped Canilever</t>
  </si>
  <si>
    <t>L Shaped Cantilever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</si>
</sst>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26" x14ac:knownFonts="1">
    <font>
      <sz val="11"/>
      <color theme="1"/>
      <name val="Calibri"/>
      <family val="2"/>
      <scheme val="minor"/>
    </font>
    <font>
      <b/>
      <sz val="11"/>
      <color theme="1"/>
      <name val="Calibri"/>
      <family val="2"/>
      <scheme val="minor"/>
    </font>
    <font>
      <b/>
      <sz val="28"/>
      <color theme="1"/>
      <name val="Calibri"/>
      <family val="2"/>
      <scheme val="minor"/>
    </font>
    <font>
      <sz val="12"/>
      <color theme="1"/>
      <name val="Calibri"/>
      <family val="2"/>
      <scheme val="minor"/>
    </font>
    <font>
      <vertAlign val="subscript"/>
      <sz val="12"/>
      <color theme="1"/>
      <name val="Calibri"/>
      <family val="2"/>
      <scheme val="minor"/>
    </font>
    <font>
      <sz val="14"/>
      <color theme="1"/>
      <name val="Calibri"/>
      <family val="2"/>
      <scheme val="minor"/>
    </font>
    <font>
      <b/>
      <sz val="14"/>
      <color theme="1"/>
      <name val="Calibri"/>
      <family val="2"/>
      <scheme val="minor"/>
    </font>
    <font>
      <sz val="10"/>
      <color theme="1"/>
      <name val="Calibri"/>
      <family val="2"/>
      <scheme val="minor"/>
    </font>
    <font>
      <u/>
      <sz val="11"/>
      <color theme="10"/>
      <name val="Calibri"/>
      <family val="2"/>
    </font>
    <font>
      <b/>
      <sz val="11"/>
      <name val="Calibri"/>
      <family val="2"/>
    </font>
    <font>
      <sz val="11"/>
      <color rgb="FFFF0000"/>
      <name val="Calibri"/>
      <family val="2"/>
      <scheme val="minor"/>
    </font>
    <font>
      <sz val="8"/>
      <color indexed="81"/>
      <name val="Tahoma"/>
      <family val="2"/>
    </font>
    <font>
      <b/>
      <sz val="8"/>
      <color indexed="81"/>
      <name val="Tahoma"/>
      <family val="2"/>
    </font>
    <font>
      <vertAlign val="subscript"/>
      <sz val="10"/>
      <color theme="1"/>
      <name val="Calibri"/>
      <family val="2"/>
      <scheme val="minor"/>
    </font>
    <font>
      <vertAlign val="subscript"/>
      <sz val="14"/>
      <color theme="1"/>
      <name val="Calibri"/>
      <family val="2"/>
      <scheme val="minor"/>
    </font>
    <font>
      <u/>
      <sz val="11"/>
      <color theme="1"/>
      <name val="Calibri"/>
      <family val="2"/>
      <scheme val="minor"/>
    </font>
    <font>
      <vertAlign val="subscript"/>
      <sz val="11"/>
      <color theme="1"/>
      <name val="Calibri"/>
      <family val="2"/>
      <scheme val="minor"/>
    </font>
    <font>
      <b/>
      <vertAlign val="subscript"/>
      <sz val="11"/>
      <color theme="1"/>
      <name val="Calibri"/>
      <family val="2"/>
      <scheme val="minor"/>
    </font>
    <font>
      <b/>
      <u/>
      <sz val="10"/>
      <color theme="10"/>
      <name val="Calibri"/>
      <family val="2"/>
    </font>
    <font>
      <b/>
      <sz val="13"/>
      <name val="Calibri"/>
      <family val="2"/>
      <scheme val="minor"/>
    </font>
    <font>
      <sz val="11"/>
      <color theme="1"/>
      <name val="Arial Black"/>
      <family val="2"/>
    </font>
    <font>
      <sz val="11"/>
      <color theme="1"/>
      <name val="Cooper Black"/>
      <family val="1"/>
    </font>
    <font>
      <sz val="24"/>
      <color theme="1"/>
      <name val="Calibri"/>
      <family val="2"/>
      <scheme val="minor"/>
    </font>
    <font>
      <u/>
      <sz val="24"/>
      <color theme="1"/>
      <name val="Calibri"/>
      <family val="2"/>
      <scheme val="minor"/>
    </font>
    <font>
      <b/>
      <sz val="11"/>
      <color theme="0"/>
      <name val="Calibri"/>
      <family val="2"/>
      <scheme val="minor"/>
    </font>
    <font>
      <b/>
      <u/>
      <sz val="10"/>
      <name val="Calibri"/>
      <family val="2"/>
    </font>
  </fonts>
  <fills count="9">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theme="6" tint="0.39997558519241921"/>
        <bgColor indexed="64"/>
      </patternFill>
    </fill>
    <fill>
      <patternFill patternType="solid">
        <fgColor rgb="FF00B050"/>
        <bgColor indexed="64"/>
      </patternFill>
    </fill>
    <fill>
      <patternFill patternType="solid">
        <fgColor rgb="FFFFFF00"/>
        <bgColor indexed="64"/>
      </patternFill>
    </fill>
    <fill>
      <patternFill patternType="solid">
        <fgColor theme="8"/>
        <bgColor indexed="64"/>
      </patternFill>
    </fill>
    <fill>
      <patternFill patternType="solid">
        <fgColor theme="4"/>
        <bgColor indexed="64"/>
      </patternFill>
    </fill>
  </fills>
  <borders count="3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theme="5"/>
      </left>
      <right style="medium">
        <color theme="5"/>
      </right>
      <top style="medium">
        <color theme="5"/>
      </top>
      <bottom style="medium">
        <color theme="5"/>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medium">
        <color theme="8" tint="-0.499984740745262"/>
      </left>
      <right style="medium">
        <color theme="8" tint="-0.499984740745262"/>
      </right>
      <top style="medium">
        <color theme="8" tint="-0.499984740745262"/>
      </top>
      <bottom style="medium">
        <color theme="8" tint="-0.499984740745262"/>
      </bottom>
      <diagonal/>
    </border>
    <border>
      <left style="medium">
        <color theme="8" tint="-0.499984740745262"/>
      </left>
      <right style="medium">
        <color theme="8" tint="-0.499984740745262"/>
      </right>
      <top style="medium">
        <color theme="8" tint="-0.499984740745262"/>
      </top>
      <bottom/>
      <diagonal/>
    </border>
    <border>
      <left/>
      <right/>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medium">
        <color theme="8" tint="-0.499984740745262"/>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8" fillId="0" borderId="0" applyNumberFormat="0" applyFill="0" applyBorder="0" applyAlignment="0" applyProtection="0">
      <alignment vertical="top"/>
      <protection locked="0"/>
    </xf>
  </cellStyleXfs>
  <cellXfs count="134">
    <xf numFmtId="0" fontId="0" fillId="0" borderId="0" xfId="0"/>
    <xf numFmtId="0" fontId="0" fillId="3" borderId="0" xfId="0" applyFill="1" applyAlignment="1"/>
    <xf numFmtId="0" fontId="0" fillId="3" borderId="0" xfId="0" applyFill="1"/>
    <xf numFmtId="0" fontId="0" fillId="3" borderId="0" xfId="0" applyFill="1" applyBorder="1" applyAlignment="1">
      <alignment horizontal="center"/>
    </xf>
    <xf numFmtId="0" fontId="0" fillId="3" borderId="0" xfId="0" applyFill="1" applyAlignment="1">
      <alignment horizontal="center"/>
    </xf>
    <xf numFmtId="0" fontId="2" fillId="3" borderId="0" xfId="0" applyFont="1" applyFill="1" applyAlignment="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6" fillId="3" borderId="0" xfId="0" applyFont="1" applyFill="1" applyAlignment="1">
      <alignment wrapText="1"/>
    </xf>
    <xf numFmtId="0" fontId="3" fillId="3" borderId="0" xfId="0" applyFont="1" applyFill="1" applyAlignment="1">
      <alignment wrapText="1"/>
    </xf>
    <xf numFmtId="0" fontId="6" fillId="3" borderId="0" xfId="0" applyFont="1" applyFill="1" applyAlignment="1">
      <alignment horizontal="center" vertical="center"/>
    </xf>
    <xf numFmtId="0" fontId="0" fillId="3" borderId="2" xfId="0" applyFill="1" applyBorder="1" applyAlignment="1">
      <alignment horizontal="left" vertical="center"/>
    </xf>
    <xf numFmtId="0" fontId="3" fillId="3" borderId="2" xfId="0" applyFont="1" applyFill="1" applyBorder="1" applyAlignment="1">
      <alignment horizontal="center" vertical="center"/>
    </xf>
    <xf numFmtId="0" fontId="7" fillId="3" borderId="3" xfId="0"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7" fillId="3" borderId="3" xfId="0" quotePrefix="1" applyFont="1" applyFill="1" applyBorder="1" applyAlignment="1">
      <alignment horizontal="center" vertical="center"/>
    </xf>
    <xf numFmtId="0" fontId="6" fillId="3" borderId="0" xfId="0" applyFont="1" applyFill="1" applyBorder="1" applyAlignment="1">
      <alignment vertical="center"/>
    </xf>
    <xf numFmtId="0" fontId="7" fillId="3" borderId="2" xfId="0" applyFont="1" applyFill="1" applyBorder="1" applyAlignment="1">
      <alignment horizontal="center" vertical="center" wrapText="1"/>
    </xf>
    <xf numFmtId="0" fontId="5" fillId="3" borderId="3" xfId="0" applyFont="1" applyFill="1" applyBorder="1" applyAlignment="1">
      <alignment horizontal="center" vertical="center"/>
    </xf>
    <xf numFmtId="0" fontId="0" fillId="3" borderId="0" xfId="0" applyFill="1" applyAlignment="1">
      <alignment horizontal="center" wrapText="1"/>
    </xf>
    <xf numFmtId="0" fontId="0" fillId="3" borderId="0" xfId="0" applyFill="1" applyAlignment="1">
      <alignment horizontal="right"/>
    </xf>
    <xf numFmtId="0" fontId="0" fillId="3" borderId="0" xfId="0" applyFill="1" applyProtection="1">
      <protection hidden="1"/>
    </xf>
    <xf numFmtId="0" fontId="1" fillId="3" borderId="0" xfId="0" applyFont="1" applyFill="1" applyAlignment="1">
      <alignment horizontal="right"/>
    </xf>
    <xf numFmtId="2" fontId="1" fillId="3" borderId="1" xfId="0" applyNumberFormat="1" applyFont="1" applyFill="1" applyBorder="1" applyProtection="1">
      <protection hidden="1"/>
    </xf>
    <xf numFmtId="0" fontId="1" fillId="3" borderId="0" xfId="0" applyFont="1" applyFill="1"/>
    <xf numFmtId="0" fontId="0" fillId="3" borderId="13" xfId="0" applyFill="1" applyBorder="1"/>
    <xf numFmtId="2" fontId="10" fillId="3" borderId="12" xfId="0" applyNumberFormat="1" applyFont="1" applyFill="1" applyBorder="1" applyAlignment="1" applyProtection="1">
      <protection hidden="1"/>
    </xf>
    <xf numFmtId="0" fontId="0" fillId="3" borderId="15" xfId="0" applyFill="1" applyBorder="1" applyAlignment="1">
      <alignment horizontal="right"/>
    </xf>
    <xf numFmtId="0" fontId="0" fillId="3" borderId="6" xfId="0" applyFill="1" applyBorder="1" applyAlignment="1">
      <alignment horizontal="right"/>
    </xf>
    <xf numFmtId="0" fontId="0" fillId="3" borderId="0" xfId="0" applyFill="1" applyBorder="1" applyAlignment="1">
      <alignment horizontal="right"/>
    </xf>
    <xf numFmtId="0" fontId="0" fillId="3" borderId="0" xfId="0" applyFill="1" applyBorder="1"/>
    <xf numFmtId="0" fontId="0" fillId="3" borderId="7" xfId="0" applyFill="1" applyBorder="1" applyAlignment="1">
      <alignment horizontal="right"/>
    </xf>
    <xf numFmtId="0" fontId="5" fillId="3" borderId="3" xfId="0" applyFont="1" applyFill="1" applyBorder="1" applyAlignment="1">
      <alignment horizontal="center" vertical="center"/>
    </xf>
    <xf numFmtId="0" fontId="0" fillId="3" borderId="0" xfId="0" applyFill="1" applyAlignment="1">
      <alignment vertical="center"/>
    </xf>
    <xf numFmtId="0" fontId="8" fillId="3" borderId="0" xfId="1" applyFill="1" applyAlignment="1" applyProtection="1"/>
    <xf numFmtId="0" fontId="0" fillId="3" borderId="0" xfId="0" applyFont="1" applyFill="1"/>
    <xf numFmtId="0" fontId="5" fillId="3" borderId="3" xfId="0" applyFont="1" applyFill="1" applyBorder="1" applyAlignment="1">
      <alignment horizontal="center" vertical="center"/>
    </xf>
    <xf numFmtId="0" fontId="0" fillId="3" borderId="0" xfId="0" applyFill="1" applyBorder="1" applyAlignment="1">
      <alignment horizontal="left" vertical="center"/>
    </xf>
    <xf numFmtId="0" fontId="3" fillId="3" borderId="0" xfId="0" applyFont="1" applyFill="1" applyBorder="1" applyAlignment="1">
      <alignment horizontal="center" vertical="center"/>
    </xf>
    <xf numFmtId="0" fontId="7" fillId="3" borderId="0" xfId="0" applyFont="1" applyFill="1" applyBorder="1" applyAlignment="1">
      <alignment horizontal="center" vertical="center"/>
    </xf>
    <xf numFmtId="2" fontId="0" fillId="3" borderId="0" xfId="0" applyNumberFormat="1" applyFill="1" applyBorder="1" applyAlignment="1" applyProtection="1">
      <alignment horizontal="center" vertical="center"/>
      <protection locked="0"/>
    </xf>
    <xf numFmtId="0" fontId="6" fillId="3" borderId="20" xfId="0" applyFont="1" applyFill="1" applyBorder="1" applyAlignment="1">
      <alignment horizontal="center"/>
    </xf>
    <xf numFmtId="0" fontId="0" fillId="2" borderId="2" xfId="0" applyFill="1" applyBorder="1"/>
    <xf numFmtId="0" fontId="0" fillId="4" borderId="2" xfId="0" applyFill="1" applyBorder="1"/>
    <xf numFmtId="0" fontId="0" fillId="3" borderId="0" xfId="0" quotePrefix="1" applyFill="1"/>
    <xf numFmtId="0" fontId="0" fillId="3" borderId="0" xfId="0" applyFill="1" applyBorder="1" applyAlignment="1">
      <alignment horizontal="center" vertical="center"/>
    </xf>
    <xf numFmtId="0" fontId="0" fillId="3" borderId="6" xfId="0" applyFont="1" applyFill="1" applyBorder="1"/>
    <xf numFmtId="0" fontId="0" fillId="3" borderId="8" xfId="0" applyFont="1" applyFill="1" applyBorder="1"/>
    <xf numFmtId="165" fontId="0" fillId="3" borderId="7" xfId="0" applyNumberFormat="1" applyFont="1" applyFill="1" applyBorder="1" applyAlignment="1">
      <alignment horizontal="center" vertical="center"/>
    </xf>
    <xf numFmtId="165" fontId="0" fillId="3" borderId="22" xfId="0" applyNumberFormat="1" applyFont="1" applyFill="1" applyBorder="1" applyAlignment="1">
      <alignment horizontal="center" vertical="center"/>
    </xf>
    <xf numFmtId="165" fontId="0" fillId="3" borderId="9" xfId="0" applyNumberFormat="1" applyFont="1" applyFill="1" applyBorder="1" applyAlignment="1">
      <alignment horizontal="center" vertical="center"/>
    </xf>
    <xf numFmtId="0" fontId="0" fillId="3" borderId="7" xfId="0" applyFont="1" applyFill="1" applyBorder="1" applyAlignment="1">
      <alignment horizontal="center"/>
    </xf>
    <xf numFmtId="0" fontId="0" fillId="3" borderId="22" xfId="0" applyFont="1" applyFill="1" applyBorder="1" applyAlignment="1">
      <alignment horizontal="center"/>
    </xf>
    <xf numFmtId="0" fontId="0" fillId="3" borderId="9" xfId="0" applyFont="1" applyFill="1" applyBorder="1" applyAlignment="1">
      <alignment horizontal="center"/>
    </xf>
    <xf numFmtId="0" fontId="1" fillId="3" borderId="23" xfId="0" applyFont="1" applyFill="1" applyBorder="1" applyAlignment="1">
      <alignment horizontal="center" vertical="top"/>
    </xf>
    <xf numFmtId="0" fontId="1" fillId="3" borderId="26" xfId="0" applyFont="1" applyFill="1" applyBorder="1" applyAlignment="1">
      <alignment horizontal="left" vertical="center"/>
    </xf>
    <xf numFmtId="0" fontId="0" fillId="3" borderId="27" xfId="0" applyFont="1" applyFill="1" applyBorder="1" applyAlignment="1">
      <alignment horizontal="left"/>
    </xf>
    <xf numFmtId="0" fontId="0" fillId="3" borderId="6" xfId="0" applyFont="1" applyFill="1" applyBorder="1" applyAlignment="1">
      <alignment horizontal="left"/>
    </xf>
    <xf numFmtId="0" fontId="0" fillId="3" borderId="6" xfId="0" applyFill="1" applyBorder="1" applyAlignment="1">
      <alignment horizontal="left"/>
    </xf>
    <xf numFmtId="0" fontId="0" fillId="3" borderId="8" xfId="0" applyFont="1" applyFill="1" applyBorder="1" applyAlignment="1">
      <alignment horizontal="left"/>
    </xf>
    <xf numFmtId="0" fontId="0" fillId="3" borderId="27" xfId="0" applyFont="1" applyFill="1" applyBorder="1"/>
    <xf numFmtId="165" fontId="0" fillId="3" borderId="15" xfId="0" applyNumberFormat="1" applyFont="1" applyFill="1" applyBorder="1" applyAlignment="1">
      <alignment horizontal="center" vertical="center"/>
    </xf>
    <xf numFmtId="0" fontId="1" fillId="3" borderId="23" xfId="0" applyFont="1" applyFill="1" applyBorder="1" applyAlignment="1">
      <alignment horizontal="center" vertical="center"/>
    </xf>
    <xf numFmtId="0" fontId="5" fillId="3" borderId="3" xfId="0" applyFont="1" applyFill="1" applyBorder="1" applyAlignment="1">
      <alignment horizontal="center" vertical="center"/>
    </xf>
    <xf numFmtId="0" fontId="0" fillId="3" borderId="15" xfId="0" applyFont="1" applyFill="1" applyBorder="1" applyAlignment="1">
      <alignment horizontal="center" vertical="center"/>
    </xf>
    <xf numFmtId="0" fontId="0" fillId="3" borderId="7" xfId="0" applyFont="1" applyFill="1" applyBorder="1" applyAlignment="1">
      <alignment horizontal="center" vertical="center"/>
    </xf>
    <xf numFmtId="0" fontId="18" fillId="2" borderId="1" xfId="1" applyFont="1" applyFill="1" applyBorder="1" applyAlignment="1" applyProtection="1">
      <alignment horizontal="center" vertical="center"/>
    </xf>
    <xf numFmtId="0" fontId="0" fillId="3" borderId="7" xfId="0" applyFill="1" applyBorder="1" applyAlignment="1">
      <alignment horizontal="center"/>
    </xf>
    <xf numFmtId="0" fontId="0" fillId="3" borderId="22" xfId="0" applyFill="1" applyBorder="1" applyAlignment="1">
      <alignment horizontal="center"/>
    </xf>
    <xf numFmtId="0" fontId="0" fillId="3" borderId="15" xfId="0" applyFill="1" applyBorder="1" applyAlignment="1">
      <alignment horizontal="center"/>
    </xf>
    <xf numFmtId="0" fontId="0" fillId="3" borderId="21" xfId="0" applyFill="1" applyBorder="1" applyAlignment="1">
      <alignment horizontal="left"/>
    </xf>
    <xf numFmtId="2" fontId="19" fillId="5" borderId="16" xfId="0" applyNumberFormat="1" applyFont="1" applyFill="1" applyBorder="1" applyAlignment="1" applyProtection="1">
      <alignment horizontal="center" vertical="center" wrapText="1"/>
      <protection hidden="1"/>
    </xf>
    <xf numFmtId="2" fontId="0" fillId="6" borderId="1" xfId="0" applyNumberFormat="1" applyFill="1" applyBorder="1" applyAlignment="1" applyProtection="1">
      <alignment horizontal="center" vertical="center"/>
      <protection locked="0"/>
    </xf>
    <xf numFmtId="0" fontId="0" fillId="6" borderId="1" xfId="0" applyFill="1" applyBorder="1" applyAlignment="1" applyProtection="1">
      <alignment horizontal="center" vertical="center"/>
      <protection locked="0"/>
    </xf>
    <xf numFmtId="1" fontId="0" fillId="6" borderId="1" xfId="0" applyNumberFormat="1" applyFill="1" applyBorder="1" applyAlignment="1" applyProtection="1">
      <alignment horizontal="center" vertical="center"/>
      <protection locked="0"/>
    </xf>
    <xf numFmtId="0" fontId="0" fillId="6" borderId="2" xfId="0" applyFill="1" applyBorder="1"/>
    <xf numFmtId="0" fontId="0" fillId="5" borderId="2" xfId="0" applyFill="1" applyBorder="1"/>
    <xf numFmtId="164" fontId="0" fillId="6" borderId="1" xfId="0" applyNumberFormat="1" applyFill="1" applyBorder="1" applyAlignment="1" applyProtection="1">
      <alignment horizontal="center" vertical="center"/>
      <protection locked="0"/>
    </xf>
    <xf numFmtId="164" fontId="19" fillId="5" borderId="17" xfId="0" applyNumberFormat="1" applyFont="1" applyFill="1" applyBorder="1" applyAlignment="1" applyProtection="1">
      <alignment horizontal="center" vertical="center" wrapText="1"/>
      <protection hidden="1"/>
    </xf>
    <xf numFmtId="0" fontId="20" fillId="3" borderId="2" xfId="0" applyFont="1" applyFill="1" applyBorder="1" applyAlignment="1">
      <alignment horizontal="left" vertical="center"/>
    </xf>
    <xf numFmtId="0" fontId="21" fillId="3" borderId="2" xfId="0" applyFont="1" applyFill="1" applyBorder="1" applyAlignment="1">
      <alignment horizontal="left" vertical="center"/>
    </xf>
    <xf numFmtId="0" fontId="0" fillId="3" borderId="0" xfId="0" applyFont="1" applyFill="1" applyBorder="1"/>
    <xf numFmtId="0" fontId="15" fillId="3" borderId="0" xfId="0" applyFont="1" applyFill="1" applyBorder="1"/>
    <xf numFmtId="15" fontId="0" fillId="3" borderId="0" xfId="0" applyNumberFormat="1" applyFont="1" applyFill="1" applyBorder="1"/>
    <xf numFmtId="0" fontId="22" fillId="3" borderId="0" xfId="0" applyFont="1" applyFill="1" applyBorder="1"/>
    <xf numFmtId="0" fontId="23" fillId="3" borderId="0" xfId="0" applyFont="1" applyFill="1" applyBorder="1"/>
    <xf numFmtId="0" fontId="9" fillId="7" borderId="1" xfId="1" applyFont="1" applyFill="1" applyBorder="1" applyAlignment="1" applyProtection="1">
      <alignment horizontal="center"/>
    </xf>
    <xf numFmtId="0" fontId="9" fillId="0" borderId="0" xfId="1" applyFont="1" applyFill="1" applyBorder="1" applyAlignment="1" applyProtection="1">
      <alignment horizontal="center"/>
    </xf>
    <xf numFmtId="0" fontId="0" fillId="0" borderId="0" xfId="0" applyFill="1"/>
    <xf numFmtId="0" fontId="0" fillId="0" borderId="0" xfId="0" applyFill="1" applyBorder="1"/>
    <xf numFmtId="1" fontId="24" fillId="6" borderId="1" xfId="0" applyNumberFormat="1" applyFont="1" applyFill="1" applyBorder="1" applyAlignment="1" applyProtection="1">
      <alignment horizontal="center" vertical="center"/>
      <protection locked="0"/>
    </xf>
    <xf numFmtId="2" fontId="19" fillId="5" borderId="2" xfId="0" applyNumberFormat="1" applyFont="1" applyFill="1" applyBorder="1" applyAlignment="1" applyProtection="1">
      <alignment horizontal="center" vertical="center" wrapText="1"/>
      <protection hidden="1"/>
    </xf>
    <xf numFmtId="0" fontId="25" fillId="8" borderId="1" xfId="1" applyFont="1" applyFill="1" applyBorder="1" applyAlignment="1" applyProtection="1">
      <alignment horizontal="center" vertical="center"/>
    </xf>
    <xf numFmtId="0" fontId="0" fillId="3" borderId="0" xfId="0" applyFill="1" applyAlignment="1">
      <alignment horizontal="center"/>
    </xf>
    <xf numFmtId="0" fontId="5" fillId="3" borderId="2"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30" xfId="0" applyFont="1" applyFill="1" applyBorder="1" applyAlignment="1">
      <alignment horizontal="center" vertical="center"/>
    </xf>
    <xf numFmtId="0" fontId="5" fillId="3" borderId="32" xfId="0" applyFont="1" applyFill="1" applyBorder="1" applyAlignment="1">
      <alignment horizontal="center" vertical="center"/>
    </xf>
    <xf numFmtId="0" fontId="5" fillId="3" borderId="33" xfId="0" applyFont="1" applyFill="1" applyBorder="1" applyAlignment="1">
      <alignment horizontal="center" vertical="center"/>
    </xf>
    <xf numFmtId="0" fontId="0" fillId="3" borderId="4" xfId="0" applyFill="1" applyBorder="1" applyAlignment="1">
      <alignment horizontal="center" vertical="center" wrapText="1"/>
    </xf>
    <xf numFmtId="0" fontId="0" fillId="3" borderId="19" xfId="0" applyFill="1" applyBorder="1" applyAlignment="1">
      <alignment horizontal="center" vertical="center" wrapText="1"/>
    </xf>
    <xf numFmtId="0" fontId="6" fillId="3" borderId="2" xfId="0" applyFont="1" applyFill="1" applyBorder="1" applyAlignment="1">
      <alignment horizontal="center"/>
    </xf>
    <xf numFmtId="0" fontId="6" fillId="3" borderId="4" xfId="0" applyFont="1" applyFill="1" applyBorder="1" applyAlignment="1">
      <alignment horizontal="center"/>
    </xf>
    <xf numFmtId="0" fontId="6" fillId="3" borderId="2" xfId="0" applyFont="1" applyFill="1" applyBorder="1" applyAlignment="1">
      <alignment horizontal="center" vertical="center"/>
    </xf>
    <xf numFmtId="0" fontId="6" fillId="3" borderId="4" xfId="0" applyFont="1" applyFill="1" applyBorder="1" applyAlignment="1">
      <alignment horizontal="center" vertical="center"/>
    </xf>
    <xf numFmtId="0" fontId="1" fillId="3" borderId="5" xfId="0" applyFont="1" applyFill="1" applyBorder="1" applyAlignment="1">
      <alignment horizontal="center"/>
    </xf>
    <xf numFmtId="0" fontId="1" fillId="3" borderId="14" xfId="0" applyFont="1" applyFill="1" applyBorder="1" applyAlignment="1">
      <alignment horizontal="center"/>
    </xf>
    <xf numFmtId="0" fontId="7" fillId="3" borderId="2" xfId="0" applyFont="1" applyFill="1" applyBorder="1" applyAlignment="1">
      <alignment horizontal="left" vertical="center" wrapText="1"/>
    </xf>
    <xf numFmtId="0" fontId="0" fillId="3" borderId="2" xfId="0" applyFill="1" applyBorder="1" applyAlignment="1">
      <alignment horizontal="center" vertical="center" wrapText="1"/>
    </xf>
    <xf numFmtId="0" fontId="7" fillId="3" borderId="31" xfId="0" applyFont="1" applyFill="1" applyBorder="1" applyAlignment="1">
      <alignment horizontal="left" vertical="center" wrapText="1"/>
    </xf>
    <xf numFmtId="0" fontId="7" fillId="3" borderId="29" xfId="0" applyFont="1" applyFill="1" applyBorder="1" applyAlignment="1">
      <alignment horizontal="left" vertical="center" wrapText="1"/>
    </xf>
    <xf numFmtId="0" fontId="7" fillId="3" borderId="30" xfId="0" applyFont="1" applyFill="1" applyBorder="1" applyAlignment="1">
      <alignment horizontal="left" vertical="center" wrapText="1"/>
    </xf>
    <xf numFmtId="0" fontId="7" fillId="3" borderId="32" xfId="0" applyFont="1" applyFill="1" applyBorder="1" applyAlignment="1">
      <alignment horizontal="left" vertical="center" wrapText="1"/>
    </xf>
    <xf numFmtId="0" fontId="7" fillId="3" borderId="18" xfId="0" applyFont="1" applyFill="1" applyBorder="1" applyAlignment="1">
      <alignment horizontal="left" vertical="center" wrapText="1"/>
    </xf>
    <xf numFmtId="0" fontId="7" fillId="3" borderId="33" xfId="0" applyFont="1" applyFill="1" applyBorder="1" applyAlignment="1">
      <alignment horizontal="left" vertical="center" wrapText="1"/>
    </xf>
    <xf numFmtId="0" fontId="7" fillId="3" borderId="4" xfId="0" applyFont="1" applyFill="1" applyBorder="1" applyAlignment="1">
      <alignment horizontal="center" vertical="center" wrapText="1"/>
    </xf>
    <xf numFmtId="0" fontId="7" fillId="3" borderId="19" xfId="0" applyFont="1" applyFill="1" applyBorder="1" applyAlignment="1">
      <alignment horizontal="center" vertical="center" wrapText="1"/>
    </xf>
    <xf numFmtId="0" fontId="5" fillId="3" borderId="4" xfId="0" applyFont="1" applyFill="1" applyBorder="1" applyAlignment="1">
      <alignment horizontal="center" vertical="center"/>
    </xf>
    <xf numFmtId="0" fontId="5" fillId="3" borderId="19" xfId="0" applyFont="1" applyFill="1" applyBorder="1" applyAlignment="1">
      <alignment horizontal="center" vertical="center"/>
    </xf>
    <xf numFmtId="0" fontId="7" fillId="3" borderId="3" xfId="0" applyFont="1" applyFill="1" applyBorder="1" applyAlignment="1">
      <alignment horizontal="left" vertical="center" wrapText="1"/>
    </xf>
    <xf numFmtId="0" fontId="7" fillId="3" borderId="11" xfId="0" applyFont="1" applyFill="1" applyBorder="1" applyAlignment="1">
      <alignment horizontal="left" vertical="center" wrapText="1"/>
    </xf>
    <xf numFmtId="0" fontId="7" fillId="3" borderId="10" xfId="0" applyFont="1" applyFill="1" applyBorder="1" applyAlignment="1">
      <alignment horizontal="left" vertical="center" wrapText="1"/>
    </xf>
    <xf numFmtId="0" fontId="5" fillId="3" borderId="3" xfId="0" applyFont="1" applyFill="1" applyBorder="1" applyAlignment="1">
      <alignment horizontal="center" vertical="center"/>
    </xf>
    <xf numFmtId="0" fontId="5" fillId="3" borderId="10" xfId="0" applyFont="1" applyFill="1" applyBorder="1" applyAlignment="1">
      <alignment horizontal="center" vertical="center"/>
    </xf>
    <xf numFmtId="0" fontId="0" fillId="3" borderId="18" xfId="0" applyFill="1" applyBorder="1" applyAlignment="1" applyProtection="1">
      <alignment horizontal="center"/>
      <protection hidden="1"/>
    </xf>
    <xf numFmtId="0" fontId="6" fillId="3" borderId="3" xfId="0" applyFont="1" applyFill="1" applyBorder="1" applyAlignment="1">
      <alignment horizontal="center"/>
    </xf>
    <xf numFmtId="0" fontId="6" fillId="3" borderId="11" xfId="0" applyFont="1" applyFill="1" applyBorder="1" applyAlignment="1">
      <alignment horizontal="center"/>
    </xf>
    <xf numFmtId="0" fontId="7" fillId="3" borderId="2" xfId="0" applyFont="1" applyFill="1" applyBorder="1" applyAlignment="1">
      <alignment horizontal="center" vertical="center" wrapText="1"/>
    </xf>
    <xf numFmtId="0" fontId="1" fillId="3" borderId="28" xfId="0" applyFont="1" applyFill="1" applyBorder="1" applyAlignment="1">
      <alignment horizontal="center"/>
    </xf>
    <xf numFmtId="0" fontId="1" fillId="3" borderId="25" xfId="0" applyFont="1" applyFill="1" applyBorder="1" applyAlignment="1">
      <alignment horizontal="center"/>
    </xf>
    <xf numFmtId="0" fontId="1" fillId="3" borderId="24" xfId="0" applyFont="1" applyFill="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Q Factors</a:t>
            </a:r>
          </a:p>
        </c:rich>
      </c:tx>
      <c:layout>
        <c:manualLayout>
          <c:xMode val="edge"/>
          <c:yMode val="edge"/>
          <c:x val="0.39207633420822607"/>
          <c:y val="7.8276769566050647E-3"/>
        </c:manualLayout>
      </c:layout>
      <c:overlay val="1"/>
    </c:title>
    <c:autoTitleDeleted val="0"/>
    <c:plotArea>
      <c:layout>
        <c:manualLayout>
          <c:layoutTarget val="inner"/>
          <c:xMode val="edge"/>
          <c:yMode val="edge"/>
          <c:x val="9.1502187226596671E-2"/>
          <c:y val="0.10323354428457658"/>
          <c:w val="0.75608117278336062"/>
          <c:h val="0.78868021250816289"/>
        </c:manualLayout>
      </c:layout>
      <c:scatterChart>
        <c:scatterStyle val="smoothMarker"/>
        <c:varyColors val="0"/>
        <c:ser>
          <c:idx val="0"/>
          <c:order val="0"/>
          <c:tx>
            <c:strRef>
              <c:f>'Cantilever Snap'!$X$39</c:f>
              <c:strCache>
                <c:ptCount val="1"/>
                <c:pt idx="0">
                  <c:v>Style 1</c:v>
                </c:pt>
              </c:strCache>
            </c:strRef>
          </c:tx>
          <c:marker>
            <c:symbol val="star"/>
            <c:size val="7"/>
          </c:marker>
          <c:xVal>
            <c:numRef>
              <c:f>'Cantilever Snap'!$X$41:$X$53</c:f>
            </c:numRef>
          </c:xVal>
          <c:yVal>
            <c:numRef>
              <c:f>'Cantilever Snap'!$Y$41:$Y$53</c:f>
            </c:numRef>
          </c:yVal>
          <c:smooth val="1"/>
          <c:extLst>
            <c:ext xmlns:c16="http://schemas.microsoft.com/office/drawing/2014/chart" uri="{C3380CC4-5D6E-409C-BE32-E72D297353CC}">
              <c16:uniqueId val="{00000000-16B7-48E9-ABE1-BE58D1208D39}"/>
            </c:ext>
          </c:extLst>
        </c:ser>
        <c:ser>
          <c:idx val="1"/>
          <c:order val="1"/>
          <c:tx>
            <c:strRef>
              <c:f>'Cantilever Snap'!$X$54</c:f>
              <c:strCache>
                <c:ptCount val="1"/>
                <c:pt idx="0">
                  <c:v>Style 2</c:v>
                </c:pt>
              </c:strCache>
            </c:strRef>
          </c:tx>
          <c:marker>
            <c:symbol val="star"/>
            <c:size val="7"/>
          </c:marker>
          <c:xVal>
            <c:numRef>
              <c:f>'Cantilever Snap'!$X$56:$X$68</c:f>
            </c:numRef>
          </c:xVal>
          <c:yVal>
            <c:numRef>
              <c:f>'Cantilever Snap'!$Y$56:$Y$68</c:f>
            </c:numRef>
          </c:yVal>
          <c:smooth val="1"/>
          <c:extLst>
            <c:ext xmlns:c16="http://schemas.microsoft.com/office/drawing/2014/chart" uri="{C3380CC4-5D6E-409C-BE32-E72D297353CC}">
              <c16:uniqueId val="{00000001-16B7-48E9-ABE1-BE58D1208D39}"/>
            </c:ext>
          </c:extLst>
        </c:ser>
        <c:ser>
          <c:idx val="2"/>
          <c:order val="2"/>
          <c:tx>
            <c:strRef>
              <c:f>'Cantilever Snap'!$X$69</c:f>
              <c:strCache>
                <c:ptCount val="1"/>
                <c:pt idx="0">
                  <c:v>Style 3</c:v>
                </c:pt>
              </c:strCache>
            </c:strRef>
          </c:tx>
          <c:marker>
            <c:symbol val="x"/>
            <c:size val="7"/>
          </c:marker>
          <c:xVal>
            <c:numRef>
              <c:f>'Cantilever Snap'!$X$71:$X$83</c:f>
            </c:numRef>
          </c:xVal>
          <c:yVal>
            <c:numRef>
              <c:f>'Cantilever Snap'!$Y$71:$Y$83</c:f>
            </c:numRef>
          </c:yVal>
          <c:smooth val="1"/>
          <c:extLst>
            <c:ext xmlns:c16="http://schemas.microsoft.com/office/drawing/2014/chart" uri="{C3380CC4-5D6E-409C-BE32-E72D297353CC}">
              <c16:uniqueId val="{00000002-16B7-48E9-ABE1-BE58D1208D39}"/>
            </c:ext>
          </c:extLst>
        </c:ser>
        <c:ser>
          <c:idx val="3"/>
          <c:order val="3"/>
          <c:tx>
            <c:strRef>
              <c:f>'Cantilever Snap'!$X$84</c:f>
              <c:strCache>
                <c:ptCount val="1"/>
                <c:pt idx="0">
                  <c:v>Style 4</c:v>
                </c:pt>
              </c:strCache>
            </c:strRef>
          </c:tx>
          <c:xVal>
            <c:numRef>
              <c:f>'Cantilever Snap'!$X$86:$X$98</c:f>
            </c:numRef>
          </c:xVal>
          <c:yVal>
            <c:numRef>
              <c:f>'Cantilever Snap'!$Y$86:$Y$98</c:f>
            </c:numRef>
          </c:yVal>
          <c:smooth val="1"/>
          <c:extLst>
            <c:ext xmlns:c16="http://schemas.microsoft.com/office/drawing/2014/chart" uri="{C3380CC4-5D6E-409C-BE32-E72D297353CC}">
              <c16:uniqueId val="{00000003-16B7-48E9-ABE1-BE58D1208D39}"/>
            </c:ext>
          </c:extLst>
        </c:ser>
        <c:ser>
          <c:idx val="4"/>
          <c:order val="4"/>
          <c:tx>
            <c:strRef>
              <c:f>'Cantilever Snap'!$X$99</c:f>
              <c:strCache>
                <c:ptCount val="1"/>
                <c:pt idx="0">
                  <c:v>Style 5</c:v>
                </c:pt>
              </c:strCache>
            </c:strRef>
          </c:tx>
          <c:xVal>
            <c:numRef>
              <c:f>'Cantilever Snap'!$X$101:$X$113</c:f>
            </c:numRef>
          </c:xVal>
          <c:yVal>
            <c:numRef>
              <c:f>'Cantilever Snap'!$Y$101:$Y$113</c:f>
            </c:numRef>
          </c:yVal>
          <c:smooth val="1"/>
          <c:extLst>
            <c:ext xmlns:c16="http://schemas.microsoft.com/office/drawing/2014/chart" uri="{C3380CC4-5D6E-409C-BE32-E72D297353CC}">
              <c16:uniqueId val="{00000004-16B7-48E9-ABE1-BE58D1208D39}"/>
            </c:ext>
          </c:extLst>
        </c:ser>
        <c:ser>
          <c:idx val="5"/>
          <c:order val="5"/>
          <c:tx>
            <c:strRef>
              <c:f>'Cantilever Snap'!$X$114</c:f>
              <c:strCache>
                <c:ptCount val="1"/>
                <c:pt idx="0">
                  <c:v>Style 2T</c:v>
                </c:pt>
              </c:strCache>
            </c:strRef>
          </c:tx>
          <c:marker>
            <c:symbol val="plus"/>
            <c:size val="7"/>
          </c:marker>
          <c:xVal>
            <c:numRef>
              <c:f>'Cantilever Snap'!$X$117:$X$128</c:f>
            </c:numRef>
          </c:xVal>
          <c:yVal>
            <c:numRef>
              <c:f>'Cantilever Snap'!$Y$117:$Y$128</c:f>
            </c:numRef>
          </c:yVal>
          <c:smooth val="1"/>
          <c:extLst>
            <c:ext xmlns:c16="http://schemas.microsoft.com/office/drawing/2014/chart" uri="{C3380CC4-5D6E-409C-BE32-E72D297353CC}">
              <c16:uniqueId val="{00000005-16B7-48E9-ABE1-BE58D1208D39}"/>
            </c:ext>
          </c:extLst>
        </c:ser>
        <c:ser>
          <c:idx val="6"/>
          <c:order val="6"/>
          <c:tx>
            <c:strRef>
              <c:f>'Cantilever Snap'!$X$129</c:f>
              <c:strCache>
                <c:ptCount val="1"/>
                <c:pt idx="0">
                  <c:v>Style 5T</c:v>
                </c:pt>
              </c:strCache>
            </c:strRef>
          </c:tx>
          <c:xVal>
            <c:numRef>
              <c:f>'Cantilever Snap'!$X$132:$X$143</c:f>
            </c:numRef>
          </c:xVal>
          <c:yVal>
            <c:numRef>
              <c:f>'Cantilever Snap'!$Y$132:$Y$143</c:f>
            </c:numRef>
          </c:yVal>
          <c:smooth val="1"/>
          <c:extLst>
            <c:ext xmlns:c16="http://schemas.microsoft.com/office/drawing/2014/chart" uri="{C3380CC4-5D6E-409C-BE32-E72D297353CC}">
              <c16:uniqueId val="{00000006-16B7-48E9-ABE1-BE58D1208D39}"/>
            </c:ext>
          </c:extLst>
        </c:ser>
        <c:dLbls>
          <c:showLegendKey val="0"/>
          <c:showVal val="0"/>
          <c:showCatName val="0"/>
          <c:showSerName val="0"/>
          <c:showPercent val="0"/>
          <c:showBubbleSize val="0"/>
        </c:dLbls>
        <c:axId val="92375680"/>
        <c:axId val="92389760"/>
      </c:scatterChart>
      <c:valAx>
        <c:axId val="92375680"/>
        <c:scaling>
          <c:orientation val="minMax"/>
        </c:scaling>
        <c:delete val="0"/>
        <c:axPos val="b"/>
        <c:numFmt formatCode="General" sourceLinked="1"/>
        <c:majorTickMark val="in"/>
        <c:minorTickMark val="out"/>
        <c:tickLblPos val="nextTo"/>
        <c:crossAx val="92389760"/>
        <c:crosses val="autoZero"/>
        <c:crossBetween val="midCat"/>
        <c:majorUnit val="1"/>
        <c:minorUnit val="0.5"/>
      </c:valAx>
      <c:valAx>
        <c:axId val="92389760"/>
        <c:scaling>
          <c:orientation val="minMax"/>
        </c:scaling>
        <c:delete val="0"/>
        <c:axPos val="l"/>
        <c:majorGridlines/>
        <c:numFmt formatCode="General" sourceLinked="1"/>
        <c:majorTickMark val="out"/>
        <c:minorTickMark val="out"/>
        <c:tickLblPos val="nextTo"/>
        <c:crossAx val="92375680"/>
        <c:crosses val="autoZero"/>
        <c:crossBetween val="midCat"/>
        <c:minorUnit val="0.5"/>
      </c:valAx>
      <c:spPr>
        <a:noFill/>
        <a:ln w="25400">
          <a:noFill/>
        </a:ln>
      </c:spPr>
    </c:plotArea>
    <c:legend>
      <c:legendPos val="r"/>
      <c:overlay val="0"/>
    </c:legend>
    <c:plotVisOnly val="1"/>
    <c:dispBlanksAs val="gap"/>
    <c:showDLblsOverMax val="0"/>
  </c:chart>
  <c:printSettings>
    <c:headerFooter/>
    <c:pageMargins b="0.75000000000000344" l="0.70000000000000062" r="0.70000000000000062" t="0.75000000000000344"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chart" Target="../charts/chart1.xml"/><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2</xdr:col>
      <xdr:colOff>352425</xdr:colOff>
      <xdr:row>0</xdr:row>
      <xdr:rowOff>114300</xdr:rowOff>
    </xdr:from>
    <xdr:to>
      <xdr:col>4</xdr:col>
      <xdr:colOff>2047875</xdr:colOff>
      <xdr:row>21</xdr:row>
      <xdr:rowOff>9525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5051425" y="114300"/>
          <a:ext cx="2948517" cy="4145492"/>
          <a:chOff x="5972175" y="371475"/>
          <a:chExt cx="2914650" cy="4914900"/>
        </a:xfrm>
      </xdr:grpSpPr>
      <xdr:pic>
        <xdr:nvPicPr>
          <xdr:cNvPr id="3075" name="Picture 3">
            <a:extLst>
              <a:ext uri="{FF2B5EF4-FFF2-40B4-BE49-F238E27FC236}">
                <a16:creationId xmlns:a16="http://schemas.microsoft.com/office/drawing/2014/main" id="{00000000-0008-0000-0100-0000030C0000}"/>
              </a:ext>
            </a:extLst>
          </xdr:cNvPr>
          <xdr:cNvPicPr>
            <a:picLocks noChangeAspect="1" noChangeArrowheads="1"/>
          </xdr:cNvPicPr>
        </xdr:nvPicPr>
        <xdr:blipFill>
          <a:blip xmlns:r="http://schemas.openxmlformats.org/officeDocument/2006/relationships" r:embed="rId1" cstate="print"/>
          <a:srcRect l="8304" t="1172" r="6869" b="1563"/>
          <a:stretch>
            <a:fillRect/>
          </a:stretch>
        </xdr:blipFill>
        <xdr:spPr bwMode="auto">
          <a:xfrm>
            <a:off x="6419850" y="1015048"/>
            <a:ext cx="2019300" cy="4071301"/>
          </a:xfrm>
          <a:prstGeom prst="rect">
            <a:avLst/>
          </a:prstGeom>
          <a:noFill/>
          <a:ln w="1">
            <a:noFill/>
            <a:miter lim="800000"/>
            <a:headEnd/>
            <a:tailEnd type="none" w="med" len="med"/>
          </a:ln>
          <a:effectLst/>
        </xdr:spPr>
      </xdr:pic>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5981700" y="485775"/>
            <a:ext cx="2905125"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b="1"/>
              <a:t>Whenever possible design the snap so that no action is required in the injection mold tool.</a:t>
            </a:r>
          </a:p>
        </xdr:txBody>
      </xdr:sp>
      <xdr:sp macro="" textlink="">
        <xdr:nvSpPr>
          <xdr:cNvPr id="6" name="Rectangle 5">
            <a:extLst>
              <a:ext uri="{FF2B5EF4-FFF2-40B4-BE49-F238E27FC236}">
                <a16:creationId xmlns:a16="http://schemas.microsoft.com/office/drawing/2014/main" id="{00000000-0008-0000-0100-000006000000}"/>
              </a:ext>
            </a:extLst>
          </xdr:cNvPr>
          <xdr:cNvSpPr/>
        </xdr:nvSpPr>
        <xdr:spPr>
          <a:xfrm>
            <a:off x="5972175" y="371475"/>
            <a:ext cx="2914650" cy="491490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0</xdr:col>
      <xdr:colOff>104775</xdr:colOff>
      <xdr:row>0</xdr:row>
      <xdr:rowOff>123825</xdr:rowOff>
    </xdr:from>
    <xdr:to>
      <xdr:col>2</xdr:col>
      <xdr:colOff>133350</xdr:colOff>
      <xdr:row>11</xdr:row>
      <xdr:rowOff>95250</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104775" y="123825"/>
          <a:ext cx="4727575" cy="2062692"/>
          <a:chOff x="104775" y="123825"/>
          <a:chExt cx="4591050" cy="2114550"/>
        </a:xfrm>
      </xdr:grpSpPr>
      <xdr:sp macro="" textlink="">
        <xdr:nvSpPr>
          <xdr:cNvPr id="5" name="Rectangle 4">
            <a:extLst>
              <a:ext uri="{FF2B5EF4-FFF2-40B4-BE49-F238E27FC236}">
                <a16:creationId xmlns:a16="http://schemas.microsoft.com/office/drawing/2014/main" id="{00000000-0008-0000-0100-000005000000}"/>
              </a:ext>
            </a:extLst>
          </xdr:cNvPr>
          <xdr:cNvSpPr/>
        </xdr:nvSpPr>
        <xdr:spPr>
          <a:xfrm>
            <a:off x="104775" y="123825"/>
            <a:ext cx="4591050" cy="211455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33351" y="142875"/>
            <a:ext cx="4543424" cy="542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b="1"/>
              <a:t>Apply a 0.5t radius at base of snap.  This helps with material fill in the mold and also to remove the stress rising sharp corner.</a:t>
            </a:r>
          </a:p>
        </xdr:txBody>
      </xdr:sp>
      <xdr:pic>
        <xdr:nvPicPr>
          <xdr:cNvPr id="3073" name="Picture 1">
            <a:extLst>
              <a:ext uri="{FF2B5EF4-FFF2-40B4-BE49-F238E27FC236}">
                <a16:creationId xmlns:a16="http://schemas.microsoft.com/office/drawing/2014/main" id="{00000000-0008-0000-0100-0000010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0" y="580890"/>
            <a:ext cx="3486150" cy="1571759"/>
          </a:xfrm>
          <a:prstGeom prst="rect">
            <a:avLst/>
          </a:prstGeom>
          <a:noFill/>
          <a:ln w="1">
            <a:noFill/>
            <a:miter lim="800000"/>
            <a:headEnd/>
            <a:tailEnd type="none" w="med" len="med"/>
          </a:ln>
          <a:effectLst/>
        </xdr:spPr>
      </xdr:pic>
    </xdr:grpSp>
    <xdr:clientData/>
  </xdr:twoCellAnchor>
  <xdr:twoCellAnchor>
    <xdr:from>
      <xdr:col>0</xdr:col>
      <xdr:colOff>142875</xdr:colOff>
      <xdr:row>11</xdr:row>
      <xdr:rowOff>48682</xdr:rowOff>
    </xdr:from>
    <xdr:to>
      <xdr:col>2</xdr:col>
      <xdr:colOff>133350</xdr:colOff>
      <xdr:row>28</xdr:row>
      <xdr:rowOff>149225</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142875" y="2139949"/>
          <a:ext cx="4689475" cy="3563409"/>
          <a:chOff x="342900" y="2628900"/>
          <a:chExt cx="4552950" cy="3638550"/>
        </a:xfrm>
      </xdr:grpSpPr>
      <xdr:pic>
        <xdr:nvPicPr>
          <xdr:cNvPr id="3074" name="Picture 2">
            <a:extLst>
              <a:ext uri="{FF2B5EF4-FFF2-40B4-BE49-F238E27FC236}">
                <a16:creationId xmlns:a16="http://schemas.microsoft.com/office/drawing/2014/main" id="{00000000-0008-0000-0100-0000020C0000}"/>
              </a:ext>
            </a:extLst>
          </xdr:cNvPr>
          <xdr:cNvPicPr>
            <a:picLocks noChangeAspect="1" noChangeArrowheads="1"/>
          </xdr:cNvPicPr>
        </xdr:nvPicPr>
        <xdr:blipFill>
          <a:blip xmlns:r="http://schemas.openxmlformats.org/officeDocument/2006/relationships" r:embed="rId3" cstate="print">
            <a:duotone>
              <a:schemeClr val="bg2">
                <a:shade val="45000"/>
                <a:satMod val="135000"/>
              </a:schemeClr>
              <a:prstClr val="white"/>
            </a:duotone>
          </a:blip>
          <a:srcRect l="1158" t="7013" r="1544" b="2759"/>
          <a:stretch>
            <a:fillRect/>
          </a:stretch>
        </xdr:blipFill>
        <xdr:spPr bwMode="auto">
          <a:xfrm>
            <a:off x="438150" y="3325586"/>
            <a:ext cx="4343400" cy="2818039"/>
          </a:xfrm>
          <a:prstGeom prst="rect">
            <a:avLst/>
          </a:prstGeom>
          <a:noFill/>
          <a:ln w="1">
            <a:noFill/>
            <a:miter lim="800000"/>
            <a:headEnd/>
            <a:tailEnd type="none" w="med" len="med"/>
          </a:ln>
          <a:effectLst/>
        </xdr:spPr>
      </xdr:pic>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361950" y="2657474"/>
            <a:ext cx="4467226" cy="6477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b="1"/>
              <a:t>Whenever possible use a tapered snap design to help keep the strain in the outer fibers uniform.   In this example the thickness at the tip is only 30% of the thickness at the base.</a:t>
            </a:r>
          </a:p>
        </xdr:txBody>
      </xdr:sp>
      <xdr:sp macro="" textlink="">
        <xdr:nvSpPr>
          <xdr:cNvPr id="12" name="Rectangle 11">
            <a:extLst>
              <a:ext uri="{FF2B5EF4-FFF2-40B4-BE49-F238E27FC236}">
                <a16:creationId xmlns:a16="http://schemas.microsoft.com/office/drawing/2014/main" id="{00000000-0008-0000-0100-00000C000000}"/>
              </a:ext>
            </a:extLst>
          </xdr:cNvPr>
          <xdr:cNvSpPr/>
        </xdr:nvSpPr>
        <xdr:spPr>
          <a:xfrm>
            <a:off x="342900" y="2628900"/>
            <a:ext cx="4552950" cy="363855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4</xdr:col>
      <xdr:colOff>2228850</xdr:colOff>
      <xdr:row>1</xdr:row>
      <xdr:rowOff>0</xdr:rowOff>
    </xdr:from>
    <xdr:to>
      <xdr:col>10</xdr:col>
      <xdr:colOff>142875</xdr:colOff>
      <xdr:row>11</xdr:row>
      <xdr:rowOff>161925</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8180917" y="186267"/>
          <a:ext cx="4780491" cy="2066925"/>
          <a:chOff x="8010525" y="190500"/>
          <a:chExt cx="4591050" cy="2114550"/>
        </a:xfrm>
      </xdr:grpSpPr>
      <xdr:sp macro="" textlink="">
        <xdr:nvSpPr>
          <xdr:cNvPr id="15" name="Rectangle 14">
            <a:extLst>
              <a:ext uri="{FF2B5EF4-FFF2-40B4-BE49-F238E27FC236}">
                <a16:creationId xmlns:a16="http://schemas.microsoft.com/office/drawing/2014/main" id="{00000000-0008-0000-0100-00000F000000}"/>
              </a:ext>
            </a:extLst>
          </xdr:cNvPr>
          <xdr:cNvSpPr/>
        </xdr:nvSpPr>
        <xdr:spPr>
          <a:xfrm>
            <a:off x="8010525" y="190500"/>
            <a:ext cx="4591050" cy="211455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8039101" y="209550"/>
            <a:ext cx="4543424" cy="1790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b="1"/>
              <a:t>"L" and "U" shaped</a:t>
            </a:r>
            <a:r>
              <a:rPr lang="en-US" sz="1100" b="1" baseline="0"/>
              <a:t> snaps can be used when packaging space is tight or when a material with a low permissible strain is being used (such as high glass filled materials).  These designs effectively increase the beam length to help keep the maximum strain down.  The most common way to execute the "L" shaped snap is to simply put slots in the wall thickness on each side of the snap.</a:t>
            </a:r>
            <a:endParaRPr lang="en-US" sz="1100" b="1"/>
          </a:p>
        </xdr:txBody>
      </xdr:sp>
      <xdr:pic>
        <xdr:nvPicPr>
          <xdr:cNvPr id="18" name="Picture 3">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4" cstate="print">
            <a:clrChange>
              <a:clrFrom>
                <a:srgbClr val="FCFFFF"/>
              </a:clrFrom>
              <a:clrTo>
                <a:srgbClr val="FCFFFF">
                  <a:alpha val="0"/>
                </a:srgbClr>
              </a:clrTo>
            </a:clrChange>
          </a:blip>
          <a:srcRect l="8759" t="2701" r="19343" b="4311"/>
          <a:stretch>
            <a:fillRect/>
          </a:stretch>
        </xdr:blipFill>
        <xdr:spPr bwMode="auto">
          <a:xfrm>
            <a:off x="8305800" y="1178851"/>
            <a:ext cx="1365383" cy="1040318"/>
          </a:xfrm>
          <a:prstGeom prst="rect">
            <a:avLst/>
          </a:prstGeom>
          <a:noFill/>
          <a:ln w="1">
            <a:noFill/>
            <a:miter lim="800000"/>
            <a:headEnd/>
            <a:tailEnd type="none" w="med" len="med"/>
          </a:ln>
          <a:effectLst/>
        </xdr:spPr>
      </xdr:pic>
      <xdr:pic>
        <xdr:nvPicPr>
          <xdr:cNvPr id="19" name="Picture 2">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5" cstate="print">
            <a:clrChange>
              <a:clrFrom>
                <a:srgbClr val="FEFFFF"/>
              </a:clrFrom>
              <a:clrTo>
                <a:srgbClr val="FEFFFF">
                  <a:alpha val="0"/>
                </a:srgbClr>
              </a:clrTo>
            </a:clrChange>
          </a:blip>
          <a:srcRect l="6363" t="6091" r="13248" b="7614"/>
          <a:stretch>
            <a:fillRect/>
          </a:stretch>
        </xdr:blipFill>
        <xdr:spPr bwMode="auto">
          <a:xfrm>
            <a:off x="10782300" y="1165136"/>
            <a:ext cx="1689076" cy="1070113"/>
          </a:xfrm>
          <a:prstGeom prst="rect">
            <a:avLst/>
          </a:prstGeom>
          <a:noFill/>
          <a:ln w="1">
            <a:noFill/>
            <a:miter lim="800000"/>
            <a:headEnd/>
            <a:tailEnd type="none" w="med" len="med"/>
          </a:ln>
          <a:effectLst/>
        </xdr:spPr>
      </xdr:pic>
    </xdr:grpSp>
    <xdr:clientData/>
  </xdr:twoCellAnchor>
  <xdr:twoCellAnchor>
    <xdr:from>
      <xdr:col>4</xdr:col>
      <xdr:colOff>2227792</xdr:colOff>
      <xdr:row>12</xdr:row>
      <xdr:rowOff>112184</xdr:rowOff>
    </xdr:from>
    <xdr:to>
      <xdr:col>10</xdr:col>
      <xdr:colOff>151342</xdr:colOff>
      <xdr:row>16</xdr:row>
      <xdr:rowOff>55034</xdr:rowOff>
    </xdr:to>
    <xdr:sp macro="" textlink="">
      <xdr:nvSpPr>
        <xdr:cNvPr id="22" name="Rectangle 21">
          <a:extLst>
            <a:ext uri="{FF2B5EF4-FFF2-40B4-BE49-F238E27FC236}">
              <a16:creationId xmlns:a16="http://schemas.microsoft.com/office/drawing/2014/main" id="{00000000-0008-0000-0100-000016000000}"/>
            </a:ext>
          </a:extLst>
        </xdr:cNvPr>
        <xdr:cNvSpPr/>
      </xdr:nvSpPr>
      <xdr:spPr>
        <a:xfrm>
          <a:off x="8027459" y="2451101"/>
          <a:ext cx="4622800" cy="1001183"/>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1">
              <a:solidFill>
                <a:sysClr val="windowText" lastClr="000000"/>
              </a:solidFill>
              <a:latin typeface="+mn-lt"/>
              <a:ea typeface="+mn-ea"/>
              <a:cs typeface="+mn-cs"/>
            </a:rPr>
            <a:t>Whenever</a:t>
          </a:r>
          <a:r>
            <a:rPr lang="en-US" sz="1100" b="1" baseline="0">
              <a:solidFill>
                <a:sysClr val="windowText" lastClr="000000"/>
              </a:solidFill>
              <a:latin typeface="+mn-lt"/>
              <a:ea typeface="+mn-ea"/>
              <a:cs typeface="+mn-cs"/>
            </a:rPr>
            <a:t> possible a material with the highest permissible strain should be used.  Materials that are brittle would not be ideal for this type of application.</a:t>
          </a:r>
          <a:endParaRPr lang="en-US" sz="1100">
            <a:solidFill>
              <a:sysClr val="windowText" lastClr="000000"/>
            </a:solidFill>
          </a:endParaRPr>
        </a:p>
      </xdr:txBody>
    </xdr:sp>
    <xdr:clientData/>
  </xdr:twoCellAnchor>
  <xdr:twoCellAnchor>
    <xdr:from>
      <xdr:col>4</xdr:col>
      <xdr:colOff>2211917</xdr:colOff>
      <xdr:row>17</xdr:row>
      <xdr:rowOff>10584</xdr:rowOff>
    </xdr:from>
    <xdr:to>
      <xdr:col>10</xdr:col>
      <xdr:colOff>135467</xdr:colOff>
      <xdr:row>22</xdr:row>
      <xdr:rowOff>59267</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8011584" y="3598334"/>
          <a:ext cx="4622800" cy="1001183"/>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1">
              <a:solidFill>
                <a:sysClr val="windowText" lastClr="000000"/>
              </a:solidFill>
              <a:latin typeface="+mn-lt"/>
              <a:ea typeface="+mn-ea"/>
              <a:cs typeface="+mn-cs"/>
            </a:rPr>
            <a:t>Materials with little spring back, such as PP</a:t>
          </a:r>
          <a:r>
            <a:rPr lang="en-US" sz="1100" b="1" baseline="0">
              <a:solidFill>
                <a:sysClr val="windowText" lastClr="000000"/>
              </a:solidFill>
              <a:latin typeface="+mn-lt"/>
              <a:ea typeface="+mn-ea"/>
              <a:cs typeface="+mn-cs"/>
            </a:rPr>
            <a:t> and PE, do not perform well with these types of snap fit designs.  They require unique designs not covered in this design guide.  They tend to yield and whiten and not want to return to the original position.</a:t>
          </a:r>
          <a:endParaRPr lang="en-US"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498474</xdr:colOff>
      <xdr:row>11</xdr:row>
      <xdr:rowOff>107951</xdr:rowOff>
    </xdr:from>
    <xdr:to>
      <xdr:col>5</xdr:col>
      <xdr:colOff>44450</xdr:colOff>
      <xdr:row>21</xdr:row>
      <xdr:rowOff>67735</xdr:rowOff>
    </xdr:to>
    <xdr:pic>
      <xdr:nvPicPr>
        <xdr:cNvPr id="1025" name="Picture 1">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cstate="print"/>
        <a:srcRect l="4736" t="2860" r="7770" b="3699"/>
        <a:stretch>
          <a:fillRect/>
        </a:stretch>
      </xdr:blipFill>
      <xdr:spPr bwMode="auto">
        <a:xfrm>
          <a:off x="498474" y="2461684"/>
          <a:ext cx="2534709" cy="1822450"/>
        </a:xfrm>
        <a:prstGeom prst="rect">
          <a:avLst/>
        </a:prstGeom>
        <a:noFill/>
        <a:ln w="1">
          <a:noFill/>
          <a:miter lim="800000"/>
          <a:headEnd/>
          <a:tailEnd type="none" w="med" len="med"/>
        </a:ln>
        <a:effectLst/>
      </xdr:spPr>
    </xdr:pic>
    <xdr:clientData/>
  </xdr:twoCellAnchor>
  <xdr:twoCellAnchor editAs="oneCell">
    <xdr:from>
      <xdr:col>6</xdr:col>
      <xdr:colOff>468840</xdr:colOff>
      <xdr:row>11</xdr:row>
      <xdr:rowOff>57101</xdr:rowOff>
    </xdr:from>
    <xdr:to>
      <xdr:col>11</xdr:col>
      <xdr:colOff>133326</xdr:colOff>
      <xdr:row>20</xdr:row>
      <xdr:rowOff>78316</xdr:rowOff>
    </xdr:to>
    <xdr:pic>
      <xdr:nvPicPr>
        <xdr:cNvPr id="1026" name="Picture 2">
          <a:extLst>
            <a:ext uri="{FF2B5EF4-FFF2-40B4-BE49-F238E27FC236}">
              <a16:creationId xmlns:a16="http://schemas.microsoft.com/office/drawing/2014/main" id="{00000000-0008-0000-0200-000002040000}"/>
            </a:ext>
          </a:extLst>
        </xdr:cNvPr>
        <xdr:cNvPicPr>
          <a:picLocks noChangeAspect="1" noChangeArrowheads="1"/>
        </xdr:cNvPicPr>
      </xdr:nvPicPr>
      <xdr:blipFill>
        <a:blip xmlns:r="http://schemas.openxmlformats.org/officeDocument/2006/relationships" r:embed="rId2" cstate="print"/>
        <a:srcRect l="6363" t="6091" r="13248" b="7614"/>
        <a:stretch>
          <a:fillRect/>
        </a:stretch>
      </xdr:blipFill>
      <xdr:spPr bwMode="auto">
        <a:xfrm>
          <a:off x="4084107" y="2402368"/>
          <a:ext cx="2797152" cy="1697615"/>
        </a:xfrm>
        <a:prstGeom prst="rect">
          <a:avLst/>
        </a:prstGeom>
        <a:noFill/>
        <a:ln w="1">
          <a:noFill/>
          <a:miter lim="800000"/>
          <a:headEnd/>
          <a:tailEnd type="none" w="med" len="med"/>
        </a:ln>
        <a:effectLst/>
      </xdr:spPr>
    </xdr:pic>
    <xdr:clientData/>
  </xdr:twoCellAnchor>
  <xdr:twoCellAnchor editAs="oneCell">
    <xdr:from>
      <xdr:col>13</xdr:col>
      <xdr:colOff>184151</xdr:colOff>
      <xdr:row>10</xdr:row>
      <xdr:rowOff>132448</xdr:rowOff>
    </xdr:from>
    <xdr:to>
      <xdr:col>17</xdr:col>
      <xdr:colOff>103852</xdr:colOff>
      <xdr:row>20</xdr:row>
      <xdr:rowOff>32809</xdr:rowOff>
    </xdr:to>
    <xdr:pic>
      <xdr:nvPicPr>
        <xdr:cNvPr id="1027" name="Picture 3">
          <a:extLst>
            <a:ext uri="{FF2B5EF4-FFF2-40B4-BE49-F238E27FC236}">
              <a16:creationId xmlns:a16="http://schemas.microsoft.com/office/drawing/2014/main" id="{00000000-0008-0000-0200-000003040000}"/>
            </a:ext>
          </a:extLst>
        </xdr:cNvPr>
        <xdr:cNvPicPr>
          <a:picLocks noChangeAspect="1" noChangeArrowheads="1"/>
        </xdr:cNvPicPr>
      </xdr:nvPicPr>
      <xdr:blipFill>
        <a:blip xmlns:r="http://schemas.openxmlformats.org/officeDocument/2006/relationships" r:embed="rId3" cstate="print"/>
        <a:srcRect l="8759" t="2701" r="19343" b="4311"/>
        <a:stretch>
          <a:fillRect/>
        </a:stretch>
      </xdr:blipFill>
      <xdr:spPr bwMode="auto">
        <a:xfrm>
          <a:off x="8185151" y="2291448"/>
          <a:ext cx="2425834" cy="1763028"/>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560615</xdr:colOff>
      <xdr:row>3</xdr:row>
      <xdr:rowOff>95457</xdr:rowOff>
    </xdr:from>
    <xdr:to>
      <xdr:col>16</xdr:col>
      <xdr:colOff>503465</xdr:colOff>
      <xdr:row>13</xdr:row>
      <xdr:rowOff>159204</xdr:rowOff>
    </xdr:to>
    <xdr:pic>
      <xdr:nvPicPr>
        <xdr:cNvPr id="2049" name="Picture 1">
          <a:extLst>
            <a:ext uri="{FF2B5EF4-FFF2-40B4-BE49-F238E27FC236}">
              <a16:creationId xmlns:a16="http://schemas.microsoft.com/office/drawing/2014/main" id="{00000000-0008-0000-0300-000001080000}"/>
            </a:ext>
          </a:extLst>
        </xdr:cNvPr>
        <xdr:cNvPicPr>
          <a:picLocks noChangeAspect="1" noChangeArrowheads="1"/>
        </xdr:cNvPicPr>
      </xdr:nvPicPr>
      <xdr:blipFill>
        <a:blip xmlns:r="http://schemas.openxmlformats.org/officeDocument/2006/relationships" r:embed="rId1" cstate="print"/>
        <a:srcRect l="5060" t="2973" r="16964" b="5145"/>
        <a:stretch>
          <a:fillRect/>
        </a:stretch>
      </xdr:blipFill>
      <xdr:spPr bwMode="auto">
        <a:xfrm>
          <a:off x="7658101" y="661514"/>
          <a:ext cx="2424793" cy="2273547"/>
        </a:xfrm>
        <a:prstGeom prst="rect">
          <a:avLst/>
        </a:prstGeom>
        <a:noFill/>
        <a:ln w="1">
          <a:solidFill>
            <a:sysClr val="windowText" lastClr="000000"/>
          </a:solidFill>
          <a:miter lim="800000"/>
          <a:headEnd/>
          <a:tailEnd type="none" w="med" len="med"/>
        </a:ln>
        <a:effectLst/>
      </xdr:spPr>
    </xdr:pic>
    <xdr:clientData/>
  </xdr:twoCellAnchor>
  <xdr:twoCellAnchor>
    <xdr:from>
      <xdr:col>39</xdr:col>
      <xdr:colOff>358544</xdr:colOff>
      <xdr:row>3</xdr:row>
      <xdr:rowOff>121103</xdr:rowOff>
    </xdr:from>
    <xdr:to>
      <xdr:col>44</xdr:col>
      <xdr:colOff>174171</xdr:colOff>
      <xdr:row>23</xdr:row>
      <xdr:rowOff>217713</xdr:rowOff>
    </xdr:to>
    <xdr:grpSp>
      <xdr:nvGrpSpPr>
        <xdr:cNvPr id="25" name="Group 24">
          <a:extLst>
            <a:ext uri="{FF2B5EF4-FFF2-40B4-BE49-F238E27FC236}">
              <a16:creationId xmlns:a16="http://schemas.microsoft.com/office/drawing/2014/main" id="{00000000-0008-0000-0300-000019000000}"/>
            </a:ext>
          </a:extLst>
        </xdr:cNvPr>
        <xdr:cNvGrpSpPr/>
      </xdr:nvGrpSpPr>
      <xdr:grpSpPr>
        <a:xfrm>
          <a:off x="15522344" y="687160"/>
          <a:ext cx="2918056" cy="5310867"/>
          <a:chOff x="9017793" y="180975"/>
          <a:chExt cx="2419350" cy="5093494"/>
        </a:xfrm>
      </xdr:grpSpPr>
      <xdr:grpSp>
        <xdr:nvGrpSpPr>
          <xdr:cNvPr id="10" name="Group 9">
            <a:extLst>
              <a:ext uri="{FF2B5EF4-FFF2-40B4-BE49-F238E27FC236}">
                <a16:creationId xmlns:a16="http://schemas.microsoft.com/office/drawing/2014/main" id="{00000000-0008-0000-0300-00000A000000}"/>
              </a:ext>
            </a:extLst>
          </xdr:cNvPr>
          <xdr:cNvGrpSpPr/>
        </xdr:nvGrpSpPr>
        <xdr:grpSpPr>
          <a:xfrm>
            <a:off x="9124298" y="1893994"/>
            <a:ext cx="2143777" cy="1270688"/>
            <a:chOff x="8867123" y="2047875"/>
            <a:chExt cx="2153302" cy="1297917"/>
          </a:xfrm>
        </xdr:grpSpPr>
        <xdr:pic>
          <xdr:nvPicPr>
            <xdr:cNvPr id="2061" name="Picture 13">
              <a:extLst>
                <a:ext uri="{FF2B5EF4-FFF2-40B4-BE49-F238E27FC236}">
                  <a16:creationId xmlns:a16="http://schemas.microsoft.com/office/drawing/2014/main" id="{00000000-0008-0000-0300-00000D080000}"/>
                </a:ext>
              </a:extLst>
            </xdr:cNvPr>
            <xdr:cNvPicPr>
              <a:picLocks noChangeAspect="1" noChangeArrowheads="1"/>
            </xdr:cNvPicPr>
          </xdr:nvPicPr>
          <xdr:blipFill>
            <a:blip xmlns:r="http://schemas.openxmlformats.org/officeDocument/2006/relationships" r:embed="rId2" cstate="print"/>
            <a:srcRect l="2295" t="5062" r="11803" b="9265"/>
            <a:stretch>
              <a:fillRect/>
            </a:stretch>
          </xdr:blipFill>
          <xdr:spPr bwMode="auto">
            <a:xfrm>
              <a:off x="8867123" y="2047876"/>
              <a:ext cx="2153302" cy="1297916"/>
            </a:xfrm>
            <a:prstGeom prst="rect">
              <a:avLst/>
            </a:prstGeom>
            <a:noFill/>
            <a:ln w="1">
              <a:solidFill>
                <a:sysClr val="windowText" lastClr="000000"/>
              </a:solidFill>
              <a:miter lim="800000"/>
              <a:headEnd/>
              <a:tailEnd type="none" w="med" len="med"/>
            </a:ln>
            <a:effectLst/>
          </xdr:spPr>
        </xdr:pic>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8877300" y="2047875"/>
              <a:ext cx="342900" cy="295274"/>
            </a:xfrm>
            <a:prstGeom prst="rect">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wrap="square" rtlCol="0" anchor="ctr"/>
            <a:lstStyle/>
            <a:p>
              <a:pPr algn="ctr"/>
              <a:r>
                <a:rPr lang="en-US" sz="1600" b="1"/>
                <a:t>2</a:t>
              </a:r>
            </a:p>
          </xdr:txBody>
        </xdr:sp>
      </xdr:grpSp>
      <xdr:grpSp>
        <xdr:nvGrpSpPr>
          <xdr:cNvPr id="13" name="Group 12">
            <a:extLst>
              <a:ext uri="{FF2B5EF4-FFF2-40B4-BE49-F238E27FC236}">
                <a16:creationId xmlns:a16="http://schemas.microsoft.com/office/drawing/2014/main" id="{00000000-0008-0000-0300-00000D000000}"/>
              </a:ext>
            </a:extLst>
          </xdr:cNvPr>
          <xdr:cNvGrpSpPr/>
        </xdr:nvGrpSpPr>
        <xdr:grpSpPr>
          <a:xfrm>
            <a:off x="9151143" y="3423321"/>
            <a:ext cx="2126457" cy="1578337"/>
            <a:chOff x="8960643" y="3771900"/>
            <a:chExt cx="2135982" cy="1609725"/>
          </a:xfrm>
        </xdr:grpSpPr>
        <xdr:pic>
          <xdr:nvPicPr>
            <xdr:cNvPr id="2062" name="Picture 14">
              <a:extLst>
                <a:ext uri="{FF2B5EF4-FFF2-40B4-BE49-F238E27FC236}">
                  <a16:creationId xmlns:a16="http://schemas.microsoft.com/office/drawing/2014/main" id="{00000000-0008-0000-0300-00000E080000}"/>
                </a:ext>
              </a:extLst>
            </xdr:cNvPr>
            <xdr:cNvPicPr>
              <a:picLocks noChangeAspect="1" noChangeArrowheads="1"/>
            </xdr:cNvPicPr>
          </xdr:nvPicPr>
          <xdr:blipFill>
            <a:blip xmlns:r="http://schemas.openxmlformats.org/officeDocument/2006/relationships" r:embed="rId3" cstate="print"/>
            <a:srcRect l="8766" t="6121" r="1623"/>
            <a:stretch>
              <a:fillRect/>
            </a:stretch>
          </xdr:blipFill>
          <xdr:spPr bwMode="auto">
            <a:xfrm>
              <a:off x="8960643" y="3771900"/>
              <a:ext cx="2135982" cy="1609725"/>
            </a:xfrm>
            <a:prstGeom prst="rect">
              <a:avLst/>
            </a:prstGeom>
            <a:noFill/>
            <a:ln w="1">
              <a:solidFill>
                <a:sysClr val="windowText" lastClr="000000"/>
              </a:solidFill>
              <a:miter lim="800000"/>
              <a:headEnd/>
              <a:tailEnd type="none" w="med" len="med"/>
            </a:ln>
            <a:effectLst/>
          </xdr:spPr>
        </xdr:pic>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10744200" y="3781425"/>
              <a:ext cx="342900" cy="295274"/>
            </a:xfrm>
            <a:prstGeom prst="rect">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wrap="square" rtlCol="0" anchor="ctr"/>
            <a:lstStyle/>
            <a:p>
              <a:pPr algn="ctr"/>
              <a:r>
                <a:rPr lang="en-US" sz="1600" b="1"/>
                <a:t>3</a:t>
              </a:r>
            </a:p>
          </xdr:txBody>
        </xdr:sp>
      </xdr:grpSp>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9636919" y="283552"/>
            <a:ext cx="1147762" cy="400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b="1"/>
              <a:t>Beam Type</a:t>
            </a:r>
          </a:p>
        </xdr:txBody>
      </xdr:sp>
      <xdr:grpSp>
        <xdr:nvGrpSpPr>
          <xdr:cNvPr id="9" name="Group 8">
            <a:extLst>
              <a:ext uri="{FF2B5EF4-FFF2-40B4-BE49-F238E27FC236}">
                <a16:creationId xmlns:a16="http://schemas.microsoft.com/office/drawing/2014/main" id="{00000000-0008-0000-0300-000009000000}"/>
              </a:ext>
            </a:extLst>
          </xdr:cNvPr>
          <xdr:cNvGrpSpPr/>
        </xdr:nvGrpSpPr>
        <xdr:grpSpPr>
          <a:xfrm>
            <a:off x="9191626" y="591283"/>
            <a:ext cx="1978673" cy="1211839"/>
            <a:chOff x="9010651" y="361950"/>
            <a:chExt cx="1985817" cy="1485899"/>
          </a:xfrm>
        </xdr:grpSpPr>
        <xdr:pic>
          <xdr:nvPicPr>
            <xdr:cNvPr id="2060" name="Picture 12">
              <a:extLst>
                <a:ext uri="{FF2B5EF4-FFF2-40B4-BE49-F238E27FC236}">
                  <a16:creationId xmlns:a16="http://schemas.microsoft.com/office/drawing/2014/main" id="{00000000-0008-0000-0300-00000C08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010760" y="371474"/>
              <a:ext cx="1985708" cy="1476375"/>
            </a:xfrm>
            <a:prstGeom prst="rect">
              <a:avLst/>
            </a:prstGeom>
            <a:noFill/>
            <a:ln w="1">
              <a:solidFill>
                <a:sysClr val="windowText" lastClr="000000"/>
              </a:solidFill>
              <a:miter lim="800000"/>
              <a:headEnd/>
              <a:tailEnd type="none" w="med" len="med"/>
            </a:ln>
            <a:effectLst/>
          </xdr:spPr>
        </xdr:pic>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9010651" y="361950"/>
              <a:ext cx="342900" cy="295274"/>
            </a:xfrm>
            <a:prstGeom prst="rect">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wrap="square" rtlCol="0" anchor="ctr"/>
            <a:lstStyle/>
            <a:p>
              <a:pPr algn="ctr"/>
              <a:r>
                <a:rPr lang="en-US" sz="1600" b="1"/>
                <a:t>1</a:t>
              </a:r>
            </a:p>
          </xdr:txBody>
        </xdr:sp>
      </xdr:grpSp>
      <xdr:sp macro="" textlink="">
        <xdr:nvSpPr>
          <xdr:cNvPr id="16" name="Rectangle 15">
            <a:extLst>
              <a:ext uri="{FF2B5EF4-FFF2-40B4-BE49-F238E27FC236}">
                <a16:creationId xmlns:a16="http://schemas.microsoft.com/office/drawing/2014/main" id="{00000000-0008-0000-0300-000010000000}"/>
              </a:ext>
            </a:extLst>
          </xdr:cNvPr>
          <xdr:cNvSpPr/>
        </xdr:nvSpPr>
        <xdr:spPr>
          <a:xfrm>
            <a:off x="9017793" y="180975"/>
            <a:ext cx="2419350" cy="5093494"/>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19</xdr:col>
      <xdr:colOff>393243</xdr:colOff>
      <xdr:row>3</xdr:row>
      <xdr:rowOff>112939</xdr:rowOff>
    </xdr:from>
    <xdr:to>
      <xdr:col>37</xdr:col>
      <xdr:colOff>201382</xdr:colOff>
      <xdr:row>24</xdr:row>
      <xdr:rowOff>59870</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1213643" y="678996"/>
          <a:ext cx="2910568" cy="5389788"/>
          <a:chOff x="5791200" y="28575"/>
          <a:chExt cx="2867025" cy="5810249"/>
        </a:xfrm>
      </xdr:grpSpPr>
      <xdr:grpSp>
        <xdr:nvGrpSpPr>
          <xdr:cNvPr id="19" name="Group 18">
            <a:extLst>
              <a:ext uri="{FF2B5EF4-FFF2-40B4-BE49-F238E27FC236}">
                <a16:creationId xmlns:a16="http://schemas.microsoft.com/office/drawing/2014/main" id="{00000000-0008-0000-0300-000013000000}"/>
              </a:ext>
            </a:extLst>
          </xdr:cNvPr>
          <xdr:cNvGrpSpPr/>
        </xdr:nvGrpSpPr>
        <xdr:grpSpPr>
          <a:xfrm>
            <a:off x="5917029" y="28575"/>
            <a:ext cx="2617371" cy="5547649"/>
            <a:chOff x="5917029" y="28575"/>
            <a:chExt cx="2617371" cy="5547649"/>
          </a:xfrm>
        </xdr:grpSpPr>
        <xdr:pic>
          <xdr:nvPicPr>
            <xdr:cNvPr id="2051" name="Picture 3">
              <a:extLst>
                <a:ext uri="{FF2B5EF4-FFF2-40B4-BE49-F238E27FC236}">
                  <a16:creationId xmlns:a16="http://schemas.microsoft.com/office/drawing/2014/main" id="{00000000-0008-0000-0300-000003080000}"/>
                </a:ext>
              </a:extLst>
            </xdr:cNvPr>
            <xdr:cNvPicPr>
              <a:picLocks noChangeAspect="1" noChangeArrowheads="1"/>
            </xdr:cNvPicPr>
          </xdr:nvPicPr>
          <xdr:blipFill>
            <a:blip xmlns:r="http://schemas.openxmlformats.org/officeDocument/2006/relationships" r:embed="rId5" cstate="print"/>
            <a:srcRect l="4924" t="2804" r="4735" b="3925"/>
            <a:stretch>
              <a:fillRect/>
            </a:stretch>
          </xdr:blipFill>
          <xdr:spPr bwMode="auto">
            <a:xfrm>
              <a:off x="5917029" y="361951"/>
              <a:ext cx="2617371" cy="2738088"/>
            </a:xfrm>
            <a:prstGeom prst="rect">
              <a:avLst/>
            </a:prstGeom>
            <a:noFill/>
            <a:ln w="1">
              <a:solidFill>
                <a:sysClr val="windowText" lastClr="000000"/>
              </a:solidFill>
              <a:miter lim="800000"/>
              <a:headEnd/>
              <a:tailEnd type="none" w="med" len="med"/>
            </a:ln>
            <a:effectLst/>
          </xdr:spPr>
        </xdr:pic>
        <xdr:pic>
          <xdr:nvPicPr>
            <xdr:cNvPr id="2052" name="Picture 4">
              <a:extLst>
                <a:ext uri="{FF2B5EF4-FFF2-40B4-BE49-F238E27FC236}">
                  <a16:creationId xmlns:a16="http://schemas.microsoft.com/office/drawing/2014/main" id="{00000000-0008-0000-0300-000004080000}"/>
                </a:ext>
              </a:extLst>
            </xdr:cNvPr>
            <xdr:cNvPicPr>
              <a:picLocks noChangeAspect="1" noChangeArrowheads="1"/>
            </xdr:cNvPicPr>
          </xdr:nvPicPr>
          <xdr:blipFill>
            <a:blip xmlns:r="http://schemas.openxmlformats.org/officeDocument/2006/relationships" r:embed="rId6" cstate="print"/>
            <a:srcRect l="3626" t="2612" r="1908" b="7276"/>
            <a:stretch>
              <a:fillRect/>
            </a:stretch>
          </xdr:blipFill>
          <xdr:spPr bwMode="auto">
            <a:xfrm>
              <a:off x="5964779" y="3143250"/>
              <a:ext cx="2493421" cy="2432974"/>
            </a:xfrm>
            <a:prstGeom prst="rect">
              <a:avLst/>
            </a:prstGeom>
            <a:noFill/>
            <a:ln w="1">
              <a:solidFill>
                <a:sysClr val="windowText" lastClr="000000"/>
              </a:solidFill>
              <a:miter lim="800000"/>
              <a:headEnd/>
              <a:tailEnd type="none" w="med" len="med"/>
            </a:ln>
            <a:effectLst/>
          </xdr:spPr>
        </xdr:pic>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6334126" y="28575"/>
              <a:ext cx="17335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b="1"/>
                <a:t>Q Factor Selection</a:t>
              </a:r>
            </a:p>
          </xdr:txBody>
        </xdr:sp>
      </xdr:grpSp>
      <xdr:sp macro="" textlink="">
        <xdr:nvSpPr>
          <xdr:cNvPr id="20" name="Rectangle 19">
            <a:extLst>
              <a:ext uri="{FF2B5EF4-FFF2-40B4-BE49-F238E27FC236}">
                <a16:creationId xmlns:a16="http://schemas.microsoft.com/office/drawing/2014/main" id="{00000000-0008-0000-0300-000014000000}"/>
              </a:ext>
            </a:extLst>
          </xdr:cNvPr>
          <xdr:cNvSpPr/>
        </xdr:nvSpPr>
        <xdr:spPr>
          <a:xfrm>
            <a:off x="5791200" y="38099"/>
            <a:ext cx="2867025" cy="5800725"/>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25</xdr:col>
      <xdr:colOff>264318</xdr:colOff>
      <xdr:row>40</xdr:row>
      <xdr:rowOff>59874</xdr:rowOff>
    </xdr:from>
    <xdr:to>
      <xdr:col>35</xdr:col>
      <xdr:colOff>593952</xdr:colOff>
      <xdr:row>67</xdr:row>
      <xdr:rowOff>59871</xdr:rowOff>
    </xdr:to>
    <xdr:graphicFrame macro="">
      <xdr:nvGraphicFramePr>
        <xdr:cNvPr id="23" name="Chart 22">
          <a:extLst>
            <a:ext uri="{FF2B5EF4-FFF2-40B4-BE49-F238E27FC236}">
              <a16:creationId xmlns:a16="http://schemas.microsoft.com/office/drawing/2014/main" id="{00000000-0008-0000-03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257175</xdr:colOff>
      <xdr:row>4</xdr:row>
      <xdr:rowOff>76200</xdr:rowOff>
    </xdr:from>
    <xdr:to>
      <xdr:col>10</xdr:col>
      <xdr:colOff>847725</xdr:colOff>
      <xdr:row>12</xdr:row>
      <xdr:rowOff>66674</xdr:rowOff>
    </xdr:to>
    <xdr:pic>
      <xdr:nvPicPr>
        <xdr:cNvPr id="2052" name="Picture 4">
          <a:extLst>
            <a:ext uri="{FF2B5EF4-FFF2-40B4-BE49-F238E27FC236}">
              <a16:creationId xmlns:a16="http://schemas.microsoft.com/office/drawing/2014/main" id="{00000000-0008-0000-0400-000004080000}"/>
            </a:ext>
          </a:extLst>
        </xdr:cNvPr>
        <xdr:cNvPicPr>
          <a:picLocks noChangeAspect="1" noChangeArrowheads="1"/>
        </xdr:cNvPicPr>
      </xdr:nvPicPr>
      <xdr:blipFill>
        <a:blip xmlns:r="http://schemas.openxmlformats.org/officeDocument/2006/relationships" r:embed="rId1" cstate="print"/>
        <a:srcRect t="2876"/>
        <a:stretch>
          <a:fillRect/>
        </a:stretch>
      </xdr:blipFill>
      <xdr:spPr bwMode="auto">
        <a:xfrm>
          <a:off x="3781425" y="923925"/>
          <a:ext cx="2628900" cy="1762124"/>
        </a:xfrm>
        <a:prstGeom prst="rect">
          <a:avLst/>
        </a:prstGeom>
        <a:noFill/>
        <a:ln w="1">
          <a:noFill/>
          <a:miter lim="800000"/>
          <a:headEnd/>
          <a:tailEnd type="none" w="med" len="med"/>
        </a:ln>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447676</xdr:colOff>
      <xdr:row>3</xdr:row>
      <xdr:rowOff>186707</xdr:rowOff>
    </xdr:from>
    <xdr:to>
      <xdr:col>11</xdr:col>
      <xdr:colOff>285750</xdr:colOff>
      <xdr:row>11</xdr:row>
      <xdr:rowOff>152400</xdr:rowOff>
    </xdr:to>
    <xdr:pic>
      <xdr:nvPicPr>
        <xdr:cNvPr id="3077" name="Picture 5">
          <a:extLst>
            <a:ext uri="{FF2B5EF4-FFF2-40B4-BE49-F238E27FC236}">
              <a16:creationId xmlns:a16="http://schemas.microsoft.com/office/drawing/2014/main" id="{00000000-0008-0000-0500-0000050C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3971926" y="739157"/>
          <a:ext cx="3219449" cy="1680193"/>
        </a:xfrm>
        <a:prstGeom prst="rect">
          <a:avLst/>
        </a:prstGeom>
        <a:noFill/>
        <a:ln w="1">
          <a:solidFill>
            <a:sysClr val="windowText" lastClr="000000"/>
          </a:solidFill>
          <a:miter lim="800000"/>
          <a:headEnd/>
          <a:tailEnd type="none" w="med" len="med"/>
        </a:ln>
        <a:effectLst/>
      </xdr:spPr>
    </xdr:pic>
    <xdr:clientData/>
  </xdr:twoCellAnchor>
  <xdr:twoCellAnchor>
    <xdr:from>
      <xdr:col>5</xdr:col>
      <xdr:colOff>438150</xdr:colOff>
      <xdr:row>12</xdr:row>
      <xdr:rowOff>47625</xdr:rowOff>
    </xdr:from>
    <xdr:to>
      <xdr:col>11</xdr:col>
      <xdr:colOff>457200</xdr:colOff>
      <xdr:row>21</xdr:row>
      <xdr:rowOff>142875</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3432810" y="2440305"/>
          <a:ext cx="3493770" cy="1954530"/>
          <a:chOff x="4000500" y="2543175"/>
          <a:chExt cx="3400425" cy="2019300"/>
        </a:xfrm>
      </xdr:grpSpPr>
      <xdr:grpSp>
        <xdr:nvGrpSpPr>
          <xdr:cNvPr id="8" name="Group 7">
            <a:extLst>
              <a:ext uri="{FF2B5EF4-FFF2-40B4-BE49-F238E27FC236}">
                <a16:creationId xmlns:a16="http://schemas.microsoft.com/office/drawing/2014/main" id="{00000000-0008-0000-0500-000008000000}"/>
              </a:ext>
            </a:extLst>
          </xdr:cNvPr>
          <xdr:cNvGrpSpPr/>
        </xdr:nvGrpSpPr>
        <xdr:grpSpPr>
          <a:xfrm>
            <a:off x="4057650" y="2628900"/>
            <a:ext cx="3276599" cy="1861168"/>
            <a:chOff x="4057650" y="2628900"/>
            <a:chExt cx="3276599" cy="1861168"/>
          </a:xfrm>
        </xdr:grpSpPr>
        <xdr:pic>
          <xdr:nvPicPr>
            <xdr:cNvPr id="3078" name="Picture 6">
              <a:extLst>
                <a:ext uri="{FF2B5EF4-FFF2-40B4-BE49-F238E27FC236}">
                  <a16:creationId xmlns:a16="http://schemas.microsoft.com/office/drawing/2014/main" id="{00000000-0008-0000-0500-0000060C0000}"/>
                </a:ext>
              </a:extLst>
            </xdr:cNvPr>
            <xdr:cNvPicPr>
              <a:picLocks noChangeAspect="1" noChangeArrowheads="1"/>
            </xdr:cNvPicPr>
          </xdr:nvPicPr>
          <xdr:blipFill>
            <a:blip xmlns:r="http://schemas.openxmlformats.org/officeDocument/2006/relationships" r:embed="rId2" cstate="print">
              <a:clrChange>
                <a:clrFrom>
                  <a:srgbClr val="FEFFFF"/>
                </a:clrFrom>
                <a:clrTo>
                  <a:srgbClr val="FEFFFF">
                    <a:alpha val="0"/>
                  </a:srgbClr>
                </a:clrTo>
              </a:clrChange>
            </a:blip>
            <a:srcRect l="4364" t="4824"/>
            <a:stretch>
              <a:fillRect/>
            </a:stretch>
          </xdr:blipFill>
          <xdr:spPr bwMode="auto">
            <a:xfrm>
              <a:off x="4057650" y="2628900"/>
              <a:ext cx="2505074" cy="1838325"/>
            </a:xfrm>
            <a:prstGeom prst="rect">
              <a:avLst/>
            </a:prstGeom>
            <a:noFill/>
            <a:ln w="1">
              <a:noFill/>
              <a:miter lim="800000"/>
              <a:headEnd/>
              <a:tailEnd type="none" w="med" len="med"/>
            </a:ln>
            <a:effectLst/>
          </xdr:spPr>
        </xdr:pic>
        <xdr:pic>
          <xdr:nvPicPr>
            <xdr:cNvPr id="7" name="Picture 5">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1" cstate="print"/>
            <a:srcRect l="76656"/>
            <a:stretch>
              <a:fillRect/>
            </a:stretch>
          </xdr:blipFill>
          <xdr:spPr bwMode="auto">
            <a:xfrm>
              <a:off x="6429375" y="2790825"/>
              <a:ext cx="904874" cy="1699243"/>
            </a:xfrm>
            <a:prstGeom prst="rect">
              <a:avLst/>
            </a:prstGeom>
            <a:noFill/>
            <a:ln w="1">
              <a:noFill/>
              <a:miter lim="800000"/>
              <a:headEnd/>
              <a:tailEnd type="none" w="med" len="med"/>
            </a:ln>
            <a:effectLst/>
          </xdr:spPr>
        </xdr:pic>
      </xdr:grpSp>
      <xdr:sp macro="" textlink="">
        <xdr:nvSpPr>
          <xdr:cNvPr id="9" name="Rectangle 8">
            <a:extLst>
              <a:ext uri="{FF2B5EF4-FFF2-40B4-BE49-F238E27FC236}">
                <a16:creationId xmlns:a16="http://schemas.microsoft.com/office/drawing/2014/main" id="{00000000-0008-0000-0500-000009000000}"/>
              </a:ext>
            </a:extLst>
          </xdr:cNvPr>
          <xdr:cNvSpPr/>
        </xdr:nvSpPr>
        <xdr:spPr>
          <a:xfrm>
            <a:off x="4000500" y="2543175"/>
            <a:ext cx="3400425" cy="201930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190498</xdr:colOff>
      <xdr:row>11</xdr:row>
      <xdr:rowOff>114300</xdr:rowOff>
    </xdr:from>
    <xdr:to>
      <xdr:col>12</xdr:col>
      <xdr:colOff>609599</xdr:colOff>
      <xdr:row>18</xdr:row>
      <xdr:rowOff>28576</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5095873" y="2305050"/>
          <a:ext cx="5905501" cy="1266826"/>
        </a:xfrm>
        <a:prstGeom prst="rect">
          <a:avLst/>
        </a:prstGeom>
        <a:solidFill>
          <a:schemeClr val="tx2">
            <a:lumMod val="20000"/>
            <a:lumOff val="80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400"/>
            <a:t>Note:   Double check these numbers to the material properties</a:t>
          </a:r>
          <a:r>
            <a:rPr lang="en-US" sz="1400" baseline="0"/>
            <a:t> of the exact resin you plan to use.  They can vary greatly between grades and suppliers and it is critical to use the correct value for accurate results.  </a:t>
          </a:r>
        </a:p>
        <a:p>
          <a:pPr algn="ctr"/>
          <a:endParaRPr lang="en-US" sz="1400" baseline="0"/>
        </a:p>
        <a:p>
          <a:pPr algn="ctr"/>
          <a:r>
            <a:rPr lang="en-US" sz="1400" baseline="0"/>
            <a:t>Also keep in mind to add a safety factor where possible to increase robustness.</a:t>
          </a:r>
          <a:endParaRPr lang="en-US" sz="1400"/>
        </a:p>
      </xdr:txBody>
    </xdr:sp>
    <xdr:clientData/>
  </xdr:twoCellAnchor>
  <xdr:twoCellAnchor>
    <xdr:from>
      <xdr:col>3</xdr:col>
      <xdr:colOff>190500</xdr:colOff>
      <xdr:row>3</xdr:row>
      <xdr:rowOff>66676</xdr:rowOff>
    </xdr:from>
    <xdr:to>
      <xdr:col>13</xdr:col>
      <xdr:colOff>1</xdr:colOff>
      <xdr:row>7</xdr:row>
      <xdr:rowOff>66676</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5095875" y="714376"/>
          <a:ext cx="5905501" cy="762000"/>
        </a:xfrm>
        <a:prstGeom prst="rect">
          <a:avLst/>
        </a:prstGeom>
        <a:solidFill>
          <a:schemeClr val="tx2">
            <a:lumMod val="20000"/>
            <a:lumOff val="80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400"/>
            <a:t>Note:   Permissible Strain is 70% of the tensile</a:t>
          </a:r>
          <a:r>
            <a:rPr lang="en-US" sz="1400" baseline="0"/>
            <a:t> strain at yield for for materials with clear yield point and 50% of the strain at break for materials that break without yielding, as is the case for most glass filled materials.</a:t>
          </a:r>
          <a:endParaRPr lang="en-US" sz="14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J8"/>
  <sheetViews>
    <sheetView workbookViewId="0">
      <selection activeCell="H12" sqref="H12"/>
    </sheetView>
  </sheetViews>
  <sheetFormatPr defaultColWidth="9.109375" defaultRowHeight="14.4" x14ac:dyDescent="0.3"/>
  <cols>
    <col min="1" max="1" width="15.109375" style="2" bestFit="1" customWidth="1"/>
    <col min="2" max="2" width="10" style="2" bestFit="1" customWidth="1"/>
    <col min="3" max="16384" width="9.109375" style="2"/>
  </cols>
  <sheetData>
    <row r="3" spans="1:10" ht="31.2" x14ac:dyDescent="0.6">
      <c r="A3" s="84"/>
      <c r="F3" s="85"/>
      <c r="G3" s="87" t="s">
        <v>59</v>
      </c>
      <c r="H3" s="87"/>
      <c r="I3" s="87"/>
      <c r="J3" s="88"/>
    </row>
    <row r="4" spans="1:10" x14ac:dyDescent="0.3">
      <c r="A4" s="84"/>
      <c r="B4" s="84"/>
      <c r="C4" s="84"/>
      <c r="D4" s="84"/>
      <c r="E4" s="33"/>
      <c r="F4" s="33"/>
    </row>
    <row r="5" spans="1:10" x14ac:dyDescent="0.3">
      <c r="A5" s="84"/>
      <c r="B5" s="86"/>
      <c r="C5" s="84"/>
      <c r="D5" s="84"/>
      <c r="E5" s="33"/>
      <c r="F5" s="33"/>
    </row>
    <row r="6" spans="1:10" x14ac:dyDescent="0.3">
      <c r="A6" s="84"/>
      <c r="B6" s="33"/>
      <c r="C6" s="84"/>
      <c r="D6" s="84"/>
      <c r="E6" s="84"/>
      <c r="F6" s="84"/>
    </row>
    <row r="7" spans="1:10" x14ac:dyDescent="0.3">
      <c r="A7" s="33"/>
      <c r="B7" s="33"/>
      <c r="C7" s="33"/>
      <c r="D7" s="33"/>
      <c r="E7" s="33"/>
      <c r="F7" s="33"/>
    </row>
    <row r="8" spans="1:10" x14ac:dyDescent="0.3">
      <c r="A8" s="38"/>
      <c r="B8" s="37"/>
    </row>
  </sheetData>
  <customSheetViews>
    <customSheetView guid="{7FE44434-4F26-4156-892D-30312D95D664}">
      <selection activeCell="H12" sqref="H12"/>
      <pageMargins left="0.7" right="0.7" top="0.75" bottom="0.75" header="0.3" footer="0.3"/>
      <pageSetup orientation="portrait"/>
    </customSheetView>
  </customSheetView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E14"/>
  <sheetViews>
    <sheetView zoomScale="90" zoomScaleNormal="90" workbookViewId="0">
      <selection activeCell="E28" sqref="E28"/>
    </sheetView>
  </sheetViews>
  <sheetFormatPr defaultColWidth="9.109375" defaultRowHeight="14.4" x14ac:dyDescent="0.3"/>
  <cols>
    <col min="1" max="1" width="3.5546875" style="2" customWidth="1"/>
    <col min="2" max="2" width="64.88671875" style="2" customWidth="1"/>
    <col min="3" max="4" width="9.109375" style="2"/>
    <col min="5" max="5" width="54.44140625" style="2" customWidth="1"/>
    <col min="6" max="16384" width="9.109375" style="2"/>
  </cols>
  <sheetData>
    <row r="2" spans="2:5" ht="18" x14ac:dyDescent="0.35">
      <c r="B2" s="10"/>
      <c r="E2" s="10"/>
    </row>
    <row r="13" spans="2:5" ht="37.5" customHeight="1" x14ac:dyDescent="0.35">
      <c r="B13" s="10"/>
    </row>
    <row r="14" spans="2:5" ht="15.6" x14ac:dyDescent="0.3">
      <c r="B14" s="11" t="s">
        <v>44</v>
      </c>
    </row>
  </sheetData>
  <customSheetViews>
    <customSheetView guid="{7FE44434-4F26-4156-892D-30312D95D664}" scale="90">
      <selection activeCell="E28" sqref="E28"/>
      <pageMargins left="0.7" right="0.7" top="0.75" bottom="0.75" header="0.3" footer="0.3"/>
    </customSheetView>
  </customSheetView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P28"/>
  <sheetViews>
    <sheetView zoomScale="90" zoomScaleNormal="90" workbookViewId="0">
      <selection activeCell="J9" sqref="J9:K9"/>
    </sheetView>
  </sheetViews>
  <sheetFormatPr defaultColWidth="9.109375" defaultRowHeight="14.4" x14ac:dyDescent="0.3"/>
  <cols>
    <col min="1" max="1" width="10.88671875" style="2" customWidth="1"/>
    <col min="2" max="2" width="11.88671875" style="2" customWidth="1"/>
    <col min="3" max="3" width="2.5546875" style="2" customWidth="1"/>
    <col min="4" max="16384" width="9.109375" style="2"/>
  </cols>
  <sheetData>
    <row r="2" spans="2:16" ht="36.6" x14ac:dyDescent="0.7">
      <c r="B2" s="5" t="s">
        <v>35</v>
      </c>
      <c r="C2" s="1"/>
    </row>
    <row r="6" spans="2:16" x14ac:dyDescent="0.3">
      <c r="L6" s="96"/>
      <c r="M6" s="96"/>
      <c r="N6" s="96"/>
    </row>
    <row r="8" spans="2:16" ht="15" thickBot="1" x14ac:dyDescent="0.35">
      <c r="L8" s="90"/>
    </row>
    <row r="9" spans="2:16" ht="15" thickBot="1" x14ac:dyDescent="0.35">
      <c r="B9" s="89" t="s">
        <v>2</v>
      </c>
      <c r="D9" s="2" t="s">
        <v>1</v>
      </c>
      <c r="H9" s="89" t="s">
        <v>2</v>
      </c>
      <c r="J9" s="96" t="s">
        <v>110</v>
      </c>
      <c r="K9" s="96"/>
      <c r="L9" s="1"/>
      <c r="N9" s="89" t="s">
        <v>2</v>
      </c>
      <c r="P9" s="2" t="s">
        <v>111</v>
      </c>
    </row>
    <row r="10" spans="2:16" x14ac:dyDescent="0.3">
      <c r="B10" s="3"/>
    </row>
    <row r="11" spans="2:16" x14ac:dyDescent="0.3">
      <c r="B11" s="3"/>
    </row>
    <row r="12" spans="2:16" x14ac:dyDescent="0.3">
      <c r="B12" s="3"/>
    </row>
    <row r="13" spans="2:16" x14ac:dyDescent="0.3">
      <c r="B13" s="3"/>
    </row>
    <row r="14" spans="2:16" x14ac:dyDescent="0.3">
      <c r="B14" s="3"/>
    </row>
    <row r="15" spans="2:16" x14ac:dyDescent="0.3">
      <c r="B15" s="3"/>
    </row>
    <row r="16" spans="2:16" x14ac:dyDescent="0.3">
      <c r="B16" s="3"/>
    </row>
    <row r="17" spans="2:6" x14ac:dyDescent="0.3">
      <c r="B17" s="3"/>
    </row>
    <row r="18" spans="2:6" x14ac:dyDescent="0.3">
      <c r="B18" s="4"/>
    </row>
    <row r="19" spans="2:6" x14ac:dyDescent="0.3">
      <c r="B19" s="3"/>
      <c r="F19" s="92"/>
    </row>
    <row r="20" spans="2:6" x14ac:dyDescent="0.3">
      <c r="B20" s="3"/>
    </row>
    <row r="21" spans="2:6" x14ac:dyDescent="0.3">
      <c r="B21" s="3"/>
    </row>
    <row r="22" spans="2:6" x14ac:dyDescent="0.3">
      <c r="B22" s="3"/>
    </row>
    <row r="23" spans="2:6" x14ac:dyDescent="0.3">
      <c r="B23" s="3"/>
    </row>
    <row r="24" spans="2:6" x14ac:dyDescent="0.3">
      <c r="B24" s="3"/>
    </row>
    <row r="25" spans="2:6" x14ac:dyDescent="0.3">
      <c r="B25" s="3"/>
    </row>
    <row r="26" spans="2:6" x14ac:dyDescent="0.3">
      <c r="B26" s="3"/>
    </row>
    <row r="27" spans="2:6" x14ac:dyDescent="0.3">
      <c r="B27" s="3"/>
    </row>
    <row r="28" spans="2:6" x14ac:dyDescent="0.3">
      <c r="B28" s="4"/>
    </row>
  </sheetData>
  <customSheetViews>
    <customSheetView guid="{7FE44434-4F26-4156-892D-30312D95D664}" scale="90">
      <selection activeCell="J9" sqref="J9:K9"/>
      <pageMargins left="0.7" right="0.7" top="0.75" bottom="0.75" header="0.3" footer="0.3"/>
      <pageSetup orientation="portrait"/>
    </customSheetView>
  </customSheetViews>
  <mergeCells count="2">
    <mergeCell ref="L6:N6"/>
    <mergeCell ref="J9:K9"/>
  </mergeCells>
  <hyperlinks>
    <hyperlink ref="B9" location="'Cantilever Snap'!A1" display="Click Here" xr:uid="{00000000-0004-0000-0200-000000000000}"/>
    <hyperlink ref="N9" location="'&quot;L&quot; Shaped'!A1" display="Click Here" xr:uid="{00000000-0004-0000-0200-000001000000}"/>
    <hyperlink ref="H9" location="'&quot;U&quot; Shaped'!A1" display="Click Here" xr:uid="{00000000-0004-0000-0200-000002000000}"/>
  </hyperlinks>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AJ143"/>
  <sheetViews>
    <sheetView tabSelected="1" topLeftCell="A3" zoomScale="70" zoomScaleNormal="70" zoomScaleSheetLayoutView="70" workbookViewId="0">
      <selection activeCell="K20" sqref="K20"/>
    </sheetView>
  </sheetViews>
  <sheetFormatPr defaultColWidth="9.109375" defaultRowHeight="14.4" x14ac:dyDescent="0.3"/>
  <cols>
    <col min="1" max="1" width="1.6640625" style="2" customWidth="1"/>
    <col min="2" max="2" width="23.44140625" style="4" customWidth="1"/>
    <col min="3" max="4" width="4.5546875" style="2" customWidth="1"/>
    <col min="5" max="5" width="10.5546875" style="2" bestFit="1" customWidth="1"/>
    <col min="6" max="6" width="8.5546875" style="2" customWidth="1"/>
    <col min="7" max="7" width="9.88671875" style="2" bestFit="1" customWidth="1"/>
    <col min="8" max="8" width="1.109375" style="2" customWidth="1"/>
    <col min="9" max="9" width="3.5546875" style="2" customWidth="1"/>
    <col min="10" max="10" width="6.5546875" style="2" customWidth="1"/>
    <col min="11" max="11" width="19.88671875" style="2" customWidth="1"/>
    <col min="12" max="17" width="9.109375" style="2"/>
    <col min="18" max="18" width="9.109375" style="2" customWidth="1"/>
    <col min="19" max="19" width="3" style="2" hidden="1" customWidth="1"/>
    <col min="20" max="23" width="9.109375" style="2"/>
    <col min="24" max="24" width="13.6640625" style="2" hidden="1" customWidth="1"/>
    <col min="25" max="25" width="15.88671875" style="2" hidden="1" customWidth="1"/>
    <col min="26" max="36" width="9.109375" style="2" hidden="1" customWidth="1"/>
    <col min="37" max="16384" width="9.109375" style="2"/>
  </cols>
  <sheetData>
    <row r="1" spans="2:20" ht="7.5" customHeight="1" x14ac:dyDescent="0.3"/>
    <row r="2" spans="2:20" ht="18.75" customHeight="1" thickBot="1" x14ac:dyDescent="0.4">
      <c r="B2" s="104" t="s">
        <v>0</v>
      </c>
      <c r="C2" s="104"/>
      <c r="D2" s="104"/>
      <c r="E2" s="105"/>
      <c r="N2" s="12"/>
      <c r="T2" s="12"/>
    </row>
    <row r="3" spans="2:20" s="16" customFormat="1" ht="18.75" customHeight="1" thickBot="1" x14ac:dyDescent="0.35">
      <c r="B3" s="83" t="s">
        <v>6</v>
      </c>
      <c r="C3" s="14" t="s">
        <v>5</v>
      </c>
      <c r="D3" s="15" t="s">
        <v>66</v>
      </c>
      <c r="E3" s="75">
        <v>2.69</v>
      </c>
      <c r="G3" s="95" t="s">
        <v>2</v>
      </c>
      <c r="H3" s="48"/>
      <c r="I3" s="40" t="s">
        <v>103</v>
      </c>
    </row>
    <row r="4" spans="2:20" s="16" customFormat="1" ht="18.75" customHeight="1" thickBot="1" x14ac:dyDescent="0.35">
      <c r="B4" s="83" t="s">
        <v>7</v>
      </c>
      <c r="C4" s="14" t="s">
        <v>25</v>
      </c>
      <c r="D4" s="15" t="s">
        <v>36</v>
      </c>
      <c r="E4" s="76">
        <v>3.6</v>
      </c>
    </row>
    <row r="5" spans="2:20" s="16" customFormat="1" ht="18.75" customHeight="1" thickBot="1" x14ac:dyDescent="0.35">
      <c r="B5" s="83" t="s">
        <v>29</v>
      </c>
      <c r="C5" s="14" t="s">
        <v>30</v>
      </c>
      <c r="D5" s="18" t="s">
        <v>33</v>
      </c>
      <c r="E5" s="76">
        <v>0.6</v>
      </c>
      <c r="S5" s="17">
        <v>1</v>
      </c>
    </row>
    <row r="6" spans="2:20" s="16" customFormat="1" ht="7.5" customHeight="1" x14ac:dyDescent="0.3">
      <c r="S6" s="17">
        <v>2</v>
      </c>
    </row>
    <row r="7" spans="2:20" s="16" customFormat="1" ht="17.25" customHeight="1" thickBot="1" x14ac:dyDescent="0.35">
      <c r="B7" s="106" t="s">
        <v>9</v>
      </c>
      <c r="C7" s="106"/>
      <c r="D7" s="106"/>
      <c r="E7" s="107"/>
      <c r="S7" s="17">
        <v>3</v>
      </c>
    </row>
    <row r="8" spans="2:20" s="16" customFormat="1" ht="18.75" customHeight="1" thickBot="1" x14ac:dyDescent="0.35">
      <c r="B8" s="82" t="s">
        <v>57</v>
      </c>
      <c r="C8" s="14" t="s">
        <v>56</v>
      </c>
      <c r="D8" s="15" t="s">
        <v>31</v>
      </c>
      <c r="E8" s="75">
        <v>2</v>
      </c>
      <c r="S8" s="17">
        <v>4</v>
      </c>
    </row>
    <row r="9" spans="2:20" s="16" customFormat="1" ht="18" customHeight="1" thickBot="1" x14ac:dyDescent="0.35">
      <c r="B9" s="82" t="s">
        <v>10</v>
      </c>
      <c r="C9" s="14" t="s">
        <v>3</v>
      </c>
      <c r="D9" s="15" t="s">
        <v>31</v>
      </c>
      <c r="E9" s="75">
        <v>12</v>
      </c>
      <c r="S9" s="17">
        <v>5</v>
      </c>
    </row>
    <row r="10" spans="2:20" s="16" customFormat="1" ht="18.75" customHeight="1" thickBot="1" x14ac:dyDescent="0.35">
      <c r="B10" s="82" t="s">
        <v>11</v>
      </c>
      <c r="C10" s="14" t="s">
        <v>4</v>
      </c>
      <c r="D10" s="15" t="s">
        <v>31</v>
      </c>
      <c r="E10" s="75">
        <v>10</v>
      </c>
      <c r="S10" s="17" t="s">
        <v>27</v>
      </c>
    </row>
    <row r="11" spans="2:20" ht="18.75" customHeight="1" thickBot="1" x14ac:dyDescent="0.35">
      <c r="B11" s="82" t="s">
        <v>12</v>
      </c>
      <c r="C11" s="14" t="s">
        <v>14</v>
      </c>
      <c r="D11" s="15" t="s">
        <v>32</v>
      </c>
      <c r="E11" s="77">
        <v>90</v>
      </c>
      <c r="G11" s="91"/>
      <c r="S11" s="17" t="s">
        <v>28</v>
      </c>
    </row>
    <row r="12" spans="2:20" ht="18.75" customHeight="1" thickBot="1" x14ac:dyDescent="0.35">
      <c r="B12" s="82" t="s">
        <v>13</v>
      </c>
      <c r="C12" s="14" t="s">
        <v>15</v>
      </c>
      <c r="D12" s="15" t="s">
        <v>32</v>
      </c>
      <c r="E12" s="93">
        <v>1</v>
      </c>
    </row>
    <row r="13" spans="2:20" ht="18.75" customHeight="1" thickBot="1" x14ac:dyDescent="0.35">
      <c r="B13" s="82" t="s">
        <v>16</v>
      </c>
      <c r="C13" s="14" t="s">
        <v>17</v>
      </c>
      <c r="D13" s="15" t="s">
        <v>31</v>
      </c>
      <c r="E13" s="75">
        <v>1</v>
      </c>
      <c r="S13" s="2">
        <v>1</v>
      </c>
    </row>
    <row r="14" spans="2:20" ht="18.75" customHeight="1" thickBot="1" x14ac:dyDescent="0.35">
      <c r="B14" s="82" t="s">
        <v>38</v>
      </c>
      <c r="C14" s="18" t="s">
        <v>33</v>
      </c>
      <c r="D14" s="18" t="s">
        <v>33</v>
      </c>
      <c r="E14" s="76">
        <v>1</v>
      </c>
      <c r="S14" s="2">
        <v>2</v>
      </c>
    </row>
    <row r="15" spans="2:20" ht="18.75" customHeight="1" thickBot="1" x14ac:dyDescent="0.35">
      <c r="B15" s="82" t="s">
        <v>26</v>
      </c>
      <c r="C15" s="14" t="s">
        <v>18</v>
      </c>
      <c r="D15" s="18" t="s">
        <v>33</v>
      </c>
      <c r="E15" s="76">
        <v>4</v>
      </c>
      <c r="S15" s="2">
        <v>3</v>
      </c>
    </row>
    <row r="16" spans="2:20" ht="7.5" customHeight="1" x14ac:dyDescent="0.3"/>
    <row r="17" spans="2:26" ht="4.5" customHeight="1" x14ac:dyDescent="0.3">
      <c r="B17" s="19"/>
      <c r="C17" s="19"/>
      <c r="D17" s="19"/>
      <c r="E17" s="19"/>
    </row>
    <row r="18" spans="2:26" ht="18" x14ac:dyDescent="0.35">
      <c r="B18" s="104" t="s">
        <v>37</v>
      </c>
      <c r="C18" s="104"/>
      <c r="D18" s="104"/>
      <c r="E18" s="104"/>
      <c r="F18" s="104"/>
      <c r="G18" s="104"/>
      <c r="H18" s="104"/>
      <c r="I18" s="104"/>
      <c r="J18" s="104"/>
      <c r="K18" s="105"/>
    </row>
    <row r="19" spans="2:26" ht="42" customHeight="1" x14ac:dyDescent="0.3">
      <c r="B19" s="110" t="s">
        <v>91</v>
      </c>
      <c r="C19" s="110"/>
      <c r="D19" s="110"/>
      <c r="E19" s="110"/>
      <c r="F19" s="110"/>
      <c r="G19" s="20" t="s">
        <v>39</v>
      </c>
      <c r="H19" s="97" t="s">
        <v>8</v>
      </c>
      <c r="I19" s="97"/>
      <c r="J19" s="21" t="s">
        <v>36</v>
      </c>
      <c r="K19" s="94">
        <f>IF(E8="","Input Thickness",IF(E9="","Input Length",IF(E13="","Input Deflection",IF(E14="","Input Beam Type",IF(E15="","Input Q Factor",Z30)))))</f>
        <v>1.1904761904761905</v>
      </c>
    </row>
    <row r="20" spans="2:26" ht="40.5" customHeight="1" x14ac:dyDescent="0.3">
      <c r="B20" s="110" t="s">
        <v>76</v>
      </c>
      <c r="C20" s="110"/>
      <c r="D20" s="110"/>
      <c r="E20" s="110"/>
      <c r="F20" s="110"/>
      <c r="G20" s="20" t="s">
        <v>40</v>
      </c>
      <c r="H20" s="97" t="s">
        <v>17</v>
      </c>
      <c r="I20" s="97"/>
      <c r="J20" s="21" t="s">
        <v>31</v>
      </c>
      <c r="K20" s="94">
        <f>IF(E4="","Input Strain",IF(E8="","Input Thickness",IF(E9="","Input Length",IF(E14="","Input Beam Type",IF(E15="","Input Q Factor",Z31)))))</f>
        <v>3.0240000000000009</v>
      </c>
    </row>
    <row r="21" spans="2:26" ht="34.5" customHeight="1" x14ac:dyDescent="0.3">
      <c r="B21" s="112" t="s">
        <v>41</v>
      </c>
      <c r="C21" s="113"/>
      <c r="D21" s="113"/>
      <c r="E21" s="113"/>
      <c r="F21" s="114"/>
      <c r="G21" s="118" t="s">
        <v>21</v>
      </c>
      <c r="H21" s="98" t="s">
        <v>22</v>
      </c>
      <c r="I21" s="99"/>
      <c r="J21" s="21" t="s">
        <v>34</v>
      </c>
      <c r="K21" s="94">
        <f>IF(E3="","Input Flex Mod",IF(E4="","Input Strain",IF(E8="","Input Thickness",IF(E9="","Input Length",IF(E10="","Input Width",IF(E11="","Input Lead Angle",IF(E15="","Input Q Factor",Z32)))))))</f>
        <v>30.742857142857147</v>
      </c>
    </row>
    <row r="22" spans="2:26" ht="18" x14ac:dyDescent="0.3">
      <c r="B22" s="115"/>
      <c r="C22" s="116"/>
      <c r="D22" s="116"/>
      <c r="E22" s="116"/>
      <c r="F22" s="117"/>
      <c r="G22" s="119"/>
      <c r="H22" s="100"/>
      <c r="I22" s="101"/>
      <c r="J22" s="66" t="s">
        <v>90</v>
      </c>
      <c r="K22" s="94">
        <f>IF(K21="Input Flex Mod","-",IF(K21="Input Strain","-",IF(K21="Input Thickness","-",IF(K21="Input Length","-",IF(K21="Input Width","-",IF(K21="Input Lead Angle","-",IF(K21="Input Q Factor","-",K21*0.2248089431)))))))</f>
        <v>6.9112692221600005</v>
      </c>
    </row>
    <row r="23" spans="2:26" ht="35.25" customHeight="1" x14ac:dyDescent="0.3">
      <c r="B23" s="112" t="s">
        <v>42</v>
      </c>
      <c r="C23" s="113"/>
      <c r="D23" s="113"/>
      <c r="E23" s="113"/>
      <c r="F23" s="114"/>
      <c r="G23" s="102" t="s">
        <v>19</v>
      </c>
      <c r="H23" s="98" t="s">
        <v>23</v>
      </c>
      <c r="I23" s="99"/>
      <c r="J23" s="21" t="s">
        <v>34</v>
      </c>
      <c r="K23" s="94">
        <f>IF(E3="","Input Flex Mod",IF(E4="","Input Strain",IF(E5="","Input CoF",IF(E8="","Input Thickness",IF(E9="","Input Length",IF(E10="","Input Width",IF(E11="","Input Lead Angle",IF(E15="","Input Q Factor",Z33))))))))</f>
        <v>-51.238095238095262</v>
      </c>
    </row>
    <row r="24" spans="2:26" ht="18" x14ac:dyDescent="0.3">
      <c r="B24" s="115"/>
      <c r="C24" s="116"/>
      <c r="D24" s="116"/>
      <c r="E24" s="116"/>
      <c r="F24" s="117"/>
      <c r="G24" s="103"/>
      <c r="H24" s="100"/>
      <c r="I24" s="101"/>
      <c r="J24" s="66" t="s">
        <v>90</v>
      </c>
      <c r="K24" s="94">
        <f>IF(K23="Input Flex Mod","-",IF(K23="Input Strain","-",IF(K23="Input Cof","-",IF(K23="Input Thickness","-",IF(K23="Input Length","-",IF(K23="Input Width","-",IF(K23="Input Lead Angle","-",IF(K23="Input Q Factor","-",K23*0.2248089431))))))))</f>
        <v>-11.518782036933338</v>
      </c>
    </row>
    <row r="25" spans="2:26" ht="33" customHeight="1" x14ac:dyDescent="0.3">
      <c r="B25" s="110" t="s">
        <v>43</v>
      </c>
      <c r="C25" s="110"/>
      <c r="D25" s="110"/>
      <c r="E25" s="110"/>
      <c r="F25" s="110"/>
      <c r="G25" s="111" t="s">
        <v>20</v>
      </c>
      <c r="H25" s="97" t="s">
        <v>24</v>
      </c>
      <c r="I25" s="97"/>
      <c r="J25" s="66" t="s">
        <v>34</v>
      </c>
      <c r="K25" s="94">
        <f>IF(E3="","Input Flex Mod",IF(E4="","Input Strain",IF(E5="","Input CoF",IF(E8="","Input Thickness",IF(E9="","Input Length",IF(E10="","Input Width",IF(E11="","Input Lead Angle",IF(E12="","Input Return Angle",IF(E15="","Input Q Factor",Z34)))))))))</f>
        <v>19.183239669601651</v>
      </c>
    </row>
    <row r="26" spans="2:26" ht="18" x14ac:dyDescent="0.3">
      <c r="B26" s="110"/>
      <c r="C26" s="110"/>
      <c r="D26" s="110"/>
      <c r="E26" s="110"/>
      <c r="F26" s="110"/>
      <c r="G26" s="111"/>
      <c r="H26" s="97"/>
      <c r="I26" s="97"/>
      <c r="J26" s="66" t="s">
        <v>90</v>
      </c>
      <c r="K26" s="94">
        <f>IF(K25="Input Flex Mod","-",IF(K25="Input Strain","-",IF(K25="Input Cof","-",IF(K25="Input Thickness","-",IF(K25="Input Length","-",IF(K25="Input Width","-",IF(K25="Input Lead Angle","-",IF(K25="Input Return Angle","-",IF(K25="Input Q Factor","-",K25*0.2248089431)))))))))</f>
        <v>4.3125638353571398</v>
      </c>
    </row>
    <row r="27" spans="2:26" ht="6" customHeight="1" x14ac:dyDescent="0.3">
      <c r="B27" s="22"/>
    </row>
    <row r="28" spans="2:26" x14ac:dyDescent="0.3">
      <c r="B28" s="22"/>
      <c r="C28" s="78"/>
      <c r="D28" s="2" t="s">
        <v>92</v>
      </c>
    </row>
    <row r="29" spans="2:26" x14ac:dyDescent="0.3">
      <c r="B29" s="22"/>
      <c r="C29" s="79"/>
      <c r="D29" s="2" t="s">
        <v>93</v>
      </c>
    </row>
    <row r="30" spans="2:26" x14ac:dyDescent="0.3">
      <c r="Y30" s="23" t="s">
        <v>65</v>
      </c>
      <c r="Z30" s="2">
        <f>(Z35*((E8*E13)/((E9^2)*AA39)))*100</f>
        <v>1.1904761904761905</v>
      </c>
    </row>
    <row r="31" spans="2:26" x14ac:dyDescent="0.3">
      <c r="Y31" s="23" t="s">
        <v>64</v>
      </c>
      <c r="Z31" s="2">
        <f>(((E4/100)*(E9^2)*AA39))/(Z35*E8)</f>
        <v>3.0240000000000009</v>
      </c>
    </row>
    <row r="32" spans="2:26" x14ac:dyDescent="0.3">
      <c r="Y32" s="23" t="s">
        <v>63</v>
      </c>
      <c r="Z32" s="2">
        <f>((E10/1000)*((E8/1000)^2)*(E3*1000000000)*(E4/100))/(6*(E9/1000)*AA39)</f>
        <v>30.742857142857147</v>
      </c>
    </row>
    <row r="33" spans="21:27" x14ac:dyDescent="0.3">
      <c r="Y33" s="23" t="s">
        <v>62</v>
      </c>
      <c r="Z33" s="2">
        <f>K21*((E5+TAN(E11*PI()/180))/(1-(E5*(TAN(E11*PI()/180)))))</f>
        <v>-51.238095238095262</v>
      </c>
    </row>
    <row r="34" spans="21:27" ht="15" thickBot="1" x14ac:dyDescent="0.35">
      <c r="Y34" s="23" t="s">
        <v>61</v>
      </c>
      <c r="Z34" s="24">
        <f>(K21*((E5+TAN(E12*PI()/180))/(1-(E5*(TAN(E12*PI()/180))))))</f>
        <v>19.183239669601651</v>
      </c>
    </row>
    <row r="35" spans="21:27" ht="15" thickBot="1" x14ac:dyDescent="0.35">
      <c r="Y35" s="25" t="s">
        <v>60</v>
      </c>
      <c r="Z35" s="26">
        <f>IF(E14=1,1.5,IF(E14=2,0.92,IF(E14=3,1.17)))</f>
        <v>1.5</v>
      </c>
    </row>
    <row r="37" spans="21:27" ht="15" thickBot="1" x14ac:dyDescent="0.35">
      <c r="X37" s="2" t="s">
        <v>58</v>
      </c>
      <c r="Y37" s="24">
        <f>E9/E8</f>
        <v>6</v>
      </c>
    </row>
    <row r="38" spans="21:27" ht="15" thickBot="1" x14ac:dyDescent="0.35">
      <c r="X38" s="108" t="s">
        <v>45</v>
      </c>
      <c r="Y38" s="109"/>
      <c r="AA38" s="27" t="s">
        <v>55</v>
      </c>
    </row>
    <row r="39" spans="21:27" ht="15" thickBot="1" x14ac:dyDescent="0.35">
      <c r="X39" s="28" t="s">
        <v>46</v>
      </c>
      <c r="Y39" s="29">
        <f>INDEX($X$41:$Y$53,MATCH(Y37,$X$41:$X$53,1),2)+(Y37-INDEX($X$41:$Y$53,MATCH(Y37,$X$41:$X$53,1),1))*(INDEX($X$41:$Y$53, MATCH(Y37,$X$41:$X$53,1)+1,2)-INDEX($X$41:$Y$53, MATCH(Y37,$X$41:$X$53,1),2))/(INDEX($X$41:$Y$53, MATCH(Y37,$X$41:$X$53,1)+1,1)-INDEX($X$41:$Y$53,MATCH(Y37,$X$41:$X$53,1),1))</f>
        <v>1.05</v>
      </c>
      <c r="Z39" s="2" t="s">
        <v>44</v>
      </c>
      <c r="AA39" s="26">
        <f>IF(E15=1,Y39,IF(E15=2,Y54,IF(E15=3,Y69,IF(E15=4,Y84,IF(E15=5,Y99,IF(E15="2T",Y114,IF(E15="5T",Y129)))))))</f>
        <v>1.75</v>
      </c>
    </row>
    <row r="40" spans="21:27" x14ac:dyDescent="0.3">
      <c r="X40" s="30" t="s">
        <v>48</v>
      </c>
      <c r="Y40" s="31" t="s">
        <v>47</v>
      </c>
    </row>
    <row r="41" spans="21:27" x14ac:dyDescent="0.3">
      <c r="U41" s="32"/>
      <c r="X41" s="7">
        <v>1.5</v>
      </c>
      <c r="Y41" s="6">
        <v>1.56</v>
      </c>
    </row>
    <row r="42" spans="21:27" x14ac:dyDescent="0.3">
      <c r="U42" s="33"/>
      <c r="X42" s="7">
        <v>2</v>
      </c>
      <c r="Y42" s="6">
        <v>1.34</v>
      </c>
    </row>
    <row r="43" spans="21:27" x14ac:dyDescent="0.3">
      <c r="U43" s="33"/>
      <c r="X43" s="7">
        <v>2.5</v>
      </c>
      <c r="Y43" s="6">
        <v>1.21</v>
      </c>
    </row>
    <row r="44" spans="21:27" x14ac:dyDescent="0.3">
      <c r="U44" s="33"/>
      <c r="X44" s="7">
        <v>3</v>
      </c>
      <c r="Y44" s="6">
        <v>1.1499999999999999</v>
      </c>
    </row>
    <row r="45" spans="21:27" x14ac:dyDescent="0.3">
      <c r="U45" s="33"/>
      <c r="X45" s="7">
        <v>3.5</v>
      </c>
      <c r="Y45" s="6">
        <v>1.125</v>
      </c>
    </row>
    <row r="46" spans="21:27" x14ac:dyDescent="0.3">
      <c r="U46" s="33"/>
      <c r="X46" s="7">
        <v>4</v>
      </c>
      <c r="Y46" s="6">
        <v>1.1000000000000001</v>
      </c>
    </row>
    <row r="47" spans="21:27" x14ac:dyDescent="0.3">
      <c r="U47" s="33"/>
      <c r="X47" s="7">
        <v>5</v>
      </c>
      <c r="Y47" s="6">
        <v>1.08</v>
      </c>
    </row>
    <row r="48" spans="21:27" x14ac:dyDescent="0.3">
      <c r="U48" s="33"/>
      <c r="X48" s="7">
        <v>6</v>
      </c>
      <c r="Y48" s="6">
        <v>1.05</v>
      </c>
    </row>
    <row r="49" spans="21:25" x14ac:dyDescent="0.3">
      <c r="U49" s="33"/>
      <c r="X49" s="7">
        <v>7</v>
      </c>
      <c r="Y49" s="6">
        <v>1.03</v>
      </c>
    </row>
    <row r="50" spans="21:25" x14ac:dyDescent="0.3">
      <c r="U50" s="33"/>
      <c r="X50" s="7">
        <v>8</v>
      </c>
      <c r="Y50" s="6">
        <v>1.02</v>
      </c>
    </row>
    <row r="51" spans="21:25" x14ac:dyDescent="0.3">
      <c r="U51" s="33"/>
      <c r="X51" s="7">
        <v>9</v>
      </c>
      <c r="Y51" s="6">
        <v>1.01</v>
      </c>
    </row>
    <row r="52" spans="21:25" x14ac:dyDescent="0.3">
      <c r="U52" s="33"/>
      <c r="X52" s="7">
        <v>10</v>
      </c>
      <c r="Y52" s="6">
        <v>1.0049999999999999</v>
      </c>
    </row>
    <row r="53" spans="21:25" ht="15" thickBot="1" x14ac:dyDescent="0.35">
      <c r="U53" s="33"/>
      <c r="X53" s="7">
        <v>11</v>
      </c>
      <c r="Y53" s="6">
        <v>1</v>
      </c>
    </row>
    <row r="54" spans="21:25" ht="15" thickBot="1" x14ac:dyDescent="0.35">
      <c r="U54" s="33"/>
      <c r="X54" s="6" t="s">
        <v>49</v>
      </c>
      <c r="Y54" s="29">
        <f>INDEX($X$56:$Y$68,MATCH(Y37,$X$56:$X$68,1),2)+(Y37-INDEX($X$56:$Y$68,MATCH(Y37,$X$56:$X$68,1),1))*(INDEX($X$56:$Y$68, MATCH(Y37,$X$56:$X$68,1)+1,2)-INDEX($X$56:$Y$68, MATCH(Y37,$X$56:$X$68,1),2))/(INDEX($X$56:$Y$68, MATCH(Y37,$X$56:$X$68,1)+1,1)-INDEX($X$56:$Y$68,MATCH(Y37,$X$56:$X$68,1),1))</f>
        <v>1.17</v>
      </c>
    </row>
    <row r="55" spans="21:25" x14ac:dyDescent="0.3">
      <c r="X55" s="34" t="s">
        <v>48</v>
      </c>
      <c r="Y55" s="31" t="s">
        <v>47</v>
      </c>
    </row>
    <row r="56" spans="21:25" x14ac:dyDescent="0.3">
      <c r="X56" s="7">
        <v>1.5</v>
      </c>
      <c r="Y56" s="6">
        <v>2.15</v>
      </c>
    </row>
    <row r="57" spans="21:25" x14ac:dyDescent="0.3">
      <c r="X57" s="7">
        <v>2</v>
      </c>
      <c r="Y57" s="6">
        <v>1.7</v>
      </c>
    </row>
    <row r="58" spans="21:25" x14ac:dyDescent="0.3">
      <c r="X58" s="7">
        <v>2.5</v>
      </c>
      <c r="Y58" s="6">
        <v>1.45</v>
      </c>
    </row>
    <row r="59" spans="21:25" x14ac:dyDescent="0.3">
      <c r="X59" s="7">
        <v>3</v>
      </c>
      <c r="Y59" s="6">
        <v>1.34</v>
      </c>
    </row>
    <row r="60" spans="21:25" x14ac:dyDescent="0.3">
      <c r="X60" s="7">
        <v>3.5</v>
      </c>
      <c r="Y60" s="6">
        <v>1.28</v>
      </c>
    </row>
    <row r="61" spans="21:25" x14ac:dyDescent="0.3">
      <c r="X61" s="7">
        <v>4</v>
      </c>
      <c r="Y61" s="6">
        <v>1.25</v>
      </c>
    </row>
    <row r="62" spans="21:25" x14ac:dyDescent="0.3">
      <c r="X62" s="7">
        <v>5</v>
      </c>
      <c r="Y62" s="6">
        <v>1.2</v>
      </c>
    </row>
    <row r="63" spans="21:25" x14ac:dyDescent="0.3">
      <c r="X63" s="7">
        <v>6</v>
      </c>
      <c r="Y63" s="6">
        <v>1.17</v>
      </c>
    </row>
    <row r="64" spans="21:25" x14ac:dyDescent="0.3">
      <c r="X64" s="7">
        <v>7</v>
      </c>
      <c r="Y64" s="6">
        <v>1.1100000000000001</v>
      </c>
    </row>
    <row r="65" spans="24:25" x14ac:dyDescent="0.3">
      <c r="X65" s="7">
        <v>8</v>
      </c>
      <c r="Y65" s="6">
        <v>1.1000000000000001</v>
      </c>
    </row>
    <row r="66" spans="24:25" x14ac:dyDescent="0.3">
      <c r="X66" s="7">
        <v>9</v>
      </c>
      <c r="Y66" s="6">
        <v>1.07</v>
      </c>
    </row>
    <row r="67" spans="24:25" x14ac:dyDescent="0.3">
      <c r="X67" s="7">
        <v>10</v>
      </c>
      <c r="Y67" s="6">
        <v>1.06</v>
      </c>
    </row>
    <row r="68" spans="24:25" ht="15" thickBot="1" x14ac:dyDescent="0.35">
      <c r="X68" s="7">
        <v>11</v>
      </c>
      <c r="Y68" s="6">
        <v>1.0549999999999999</v>
      </c>
    </row>
    <row r="69" spans="24:25" ht="15" thickBot="1" x14ac:dyDescent="0.35">
      <c r="X69" s="6" t="s">
        <v>50</v>
      </c>
      <c r="Y69" s="29">
        <f>INDEX($X$71:$Y$83,MATCH(Y37,$X$71:$X$83,1),2)+(Y37-INDEX($X$71:$Y$83,MATCH(Y37,$X$71:$X$83,1),1))*(INDEX($X$71:$Y$83, MATCH(Y37,$X$71:$X$83,1)+1,2)-INDEX($X$71:$Y$83, MATCH(Y37,$X$71:$X$83,1),2))/(INDEX($X$71:$Y$83, MATCH(Y37,$X$71:$X$83,1)+1,1)-INDEX($X$71:$Y$83,MATCH(Y37,$X$71:$X$83,1),1))</f>
        <v>1.25</v>
      </c>
    </row>
    <row r="70" spans="24:25" x14ac:dyDescent="0.3">
      <c r="X70" s="34" t="s">
        <v>48</v>
      </c>
      <c r="Y70" s="31" t="s">
        <v>47</v>
      </c>
    </row>
    <row r="71" spans="24:25" x14ac:dyDescent="0.3">
      <c r="X71" s="7">
        <v>1.5</v>
      </c>
      <c r="Y71" s="6">
        <v>2.2999999999999998</v>
      </c>
    </row>
    <row r="72" spans="24:25" x14ac:dyDescent="0.3">
      <c r="X72" s="7">
        <v>2</v>
      </c>
      <c r="Y72" s="6">
        <v>1.85</v>
      </c>
    </row>
    <row r="73" spans="24:25" x14ac:dyDescent="0.3">
      <c r="X73" s="7">
        <v>2.5</v>
      </c>
      <c r="Y73" s="6">
        <v>1.6</v>
      </c>
    </row>
    <row r="74" spans="24:25" x14ac:dyDescent="0.3">
      <c r="X74" s="7">
        <v>3</v>
      </c>
      <c r="Y74" s="6">
        <v>1.45</v>
      </c>
    </row>
    <row r="75" spans="24:25" x14ac:dyDescent="0.3">
      <c r="X75" s="7">
        <v>3.5</v>
      </c>
      <c r="Y75" s="6">
        <v>1.38</v>
      </c>
    </row>
    <row r="76" spans="24:25" x14ac:dyDescent="0.3">
      <c r="X76" s="7">
        <v>4</v>
      </c>
      <c r="Y76" s="6">
        <v>1.34</v>
      </c>
    </row>
    <row r="77" spans="24:25" x14ac:dyDescent="0.3">
      <c r="X77" s="7">
        <v>5</v>
      </c>
      <c r="Y77" s="6">
        <v>1.3</v>
      </c>
    </row>
    <row r="78" spans="24:25" x14ac:dyDescent="0.3">
      <c r="X78" s="7">
        <v>6</v>
      </c>
      <c r="Y78" s="6">
        <v>1.25</v>
      </c>
    </row>
    <row r="79" spans="24:25" x14ac:dyDescent="0.3">
      <c r="X79" s="7">
        <v>7</v>
      </c>
      <c r="Y79" s="6">
        <v>1.2</v>
      </c>
    </row>
    <row r="80" spans="24:25" x14ac:dyDescent="0.3">
      <c r="X80" s="7">
        <v>8</v>
      </c>
      <c r="Y80" s="6">
        <v>1.1599999999999999</v>
      </c>
    </row>
    <row r="81" spans="24:25" x14ac:dyDescent="0.3">
      <c r="X81" s="7">
        <v>9</v>
      </c>
      <c r="Y81" s="6">
        <v>1.1100000000000001</v>
      </c>
    </row>
    <row r="82" spans="24:25" x14ac:dyDescent="0.3">
      <c r="X82" s="7">
        <v>10</v>
      </c>
      <c r="Y82" s="6">
        <v>1.1000000000000001</v>
      </c>
    </row>
    <row r="83" spans="24:25" ht="15" thickBot="1" x14ac:dyDescent="0.35">
      <c r="X83" s="7">
        <v>11</v>
      </c>
      <c r="Y83" s="6">
        <v>1.0900000000000001</v>
      </c>
    </row>
    <row r="84" spans="24:25" ht="15" thickBot="1" x14ac:dyDescent="0.35">
      <c r="X84" s="6" t="s">
        <v>51</v>
      </c>
      <c r="Y84" s="29">
        <f>INDEX($X$86:$Y$98,MATCH(Y37,$X$86:$X$98,1),2)+(Y37-INDEX($X$86:$Y$98,MATCH(Y37,$X$86:$X$98,1),1))*(INDEX($X$86:$Y$98, MATCH(Y37,$X$86:$X$98,1)+1,2)-INDEX($X$86:$Y$98, MATCH(Y37,$X$86:$X$98,1),2))/(INDEX($X$86:$Y$98, MATCH(Y37,$X$86:$X$98,1)+1,1)-INDEX($X$86:$Y$98,MATCH(Y37,$X$86:$X$98,1),1))</f>
        <v>1.75</v>
      </c>
    </row>
    <row r="85" spans="24:25" x14ac:dyDescent="0.3">
      <c r="X85" s="34" t="s">
        <v>48</v>
      </c>
      <c r="Y85" s="31" t="s">
        <v>47</v>
      </c>
    </row>
    <row r="86" spans="24:25" x14ac:dyDescent="0.3">
      <c r="X86" s="7">
        <v>1.5</v>
      </c>
      <c r="Y86" s="6">
        <v>6.5</v>
      </c>
    </row>
    <row r="87" spans="24:25" x14ac:dyDescent="0.3">
      <c r="X87" s="7">
        <v>2</v>
      </c>
      <c r="Y87" s="6">
        <v>4.5</v>
      </c>
    </row>
    <row r="88" spans="24:25" x14ac:dyDescent="0.3">
      <c r="X88" s="7">
        <v>2.5</v>
      </c>
      <c r="Y88" s="6">
        <v>3.35</v>
      </c>
    </row>
    <row r="89" spans="24:25" x14ac:dyDescent="0.3">
      <c r="X89" s="7">
        <v>3</v>
      </c>
      <c r="Y89" s="6">
        <v>2.8</v>
      </c>
    </row>
    <row r="90" spans="24:25" x14ac:dyDescent="0.3">
      <c r="X90" s="7">
        <v>3.5</v>
      </c>
      <c r="Y90" s="6">
        <v>2.4</v>
      </c>
    </row>
    <row r="91" spans="24:25" x14ac:dyDescent="0.3">
      <c r="X91" s="7">
        <v>4</v>
      </c>
      <c r="Y91" s="6">
        <v>2.2000000000000002</v>
      </c>
    </row>
    <row r="92" spans="24:25" x14ac:dyDescent="0.3">
      <c r="X92" s="7">
        <v>5</v>
      </c>
      <c r="Y92" s="6">
        <v>1.93</v>
      </c>
    </row>
    <row r="93" spans="24:25" x14ac:dyDescent="0.3">
      <c r="X93" s="7">
        <v>6</v>
      </c>
      <c r="Y93" s="6">
        <v>1.75</v>
      </c>
    </row>
    <row r="94" spans="24:25" x14ac:dyDescent="0.3">
      <c r="X94" s="7">
        <v>7</v>
      </c>
      <c r="Y94" s="6">
        <v>1.62</v>
      </c>
    </row>
    <row r="95" spans="24:25" x14ac:dyDescent="0.3">
      <c r="X95" s="7">
        <v>8</v>
      </c>
      <c r="Y95" s="6">
        <v>1.53</v>
      </c>
    </row>
    <row r="96" spans="24:25" x14ac:dyDescent="0.3">
      <c r="X96" s="7">
        <v>9</v>
      </c>
      <c r="Y96" s="6">
        <v>1.45</v>
      </c>
    </row>
    <row r="97" spans="24:25" x14ac:dyDescent="0.3">
      <c r="X97" s="7">
        <v>10</v>
      </c>
      <c r="Y97" s="6">
        <v>1.38</v>
      </c>
    </row>
    <row r="98" spans="24:25" ht="15" thickBot="1" x14ac:dyDescent="0.35">
      <c r="X98" s="7">
        <v>11</v>
      </c>
      <c r="Y98" s="6">
        <v>1.3</v>
      </c>
    </row>
    <row r="99" spans="24:25" ht="15" thickBot="1" x14ac:dyDescent="0.35">
      <c r="X99" s="6" t="s">
        <v>52</v>
      </c>
      <c r="Y99" s="29">
        <f>INDEX($X$101:$Y$113,MATCH(Y37,$X$101:$X$113,1),2)+(Y37-INDEX($X$101:$Y$113,MATCH(Y37,$X$101:$X$113,1),1))*(INDEX($X$101:$Y$113, MATCH(Y37,$X$101:$X$113,1)+1,2)-INDEX($X$101:$Y$113, MATCH(Y37,$X$101:$X$113,1),2))/(INDEX($X$101:$Y$113, MATCH(Y37,$X$101:$X$113,1)+1,1)-INDEX($X$101:$Y$113,MATCH(Y37,$X$101:$X$113,1),1))</f>
        <v>1.85</v>
      </c>
    </row>
    <row r="100" spans="24:25" x14ac:dyDescent="0.3">
      <c r="X100" s="34" t="s">
        <v>48</v>
      </c>
      <c r="Y100" s="31" t="s">
        <v>47</v>
      </c>
    </row>
    <row r="101" spans="24:25" x14ac:dyDescent="0.3">
      <c r="X101" s="7">
        <v>1.5</v>
      </c>
      <c r="Y101" s="6">
        <v>8</v>
      </c>
    </row>
    <row r="102" spans="24:25" x14ac:dyDescent="0.3">
      <c r="X102" s="7">
        <v>2</v>
      </c>
      <c r="Y102" s="6">
        <v>5.5</v>
      </c>
    </row>
    <row r="103" spans="24:25" x14ac:dyDescent="0.3">
      <c r="X103" s="7">
        <v>2.5</v>
      </c>
      <c r="Y103" s="6">
        <v>3.9</v>
      </c>
    </row>
    <row r="104" spans="24:25" x14ac:dyDescent="0.3">
      <c r="X104" s="7">
        <v>3</v>
      </c>
      <c r="Y104" s="6">
        <v>3.11</v>
      </c>
    </row>
    <row r="105" spans="24:25" x14ac:dyDescent="0.3">
      <c r="X105" s="7">
        <v>3.5</v>
      </c>
      <c r="Y105" s="6">
        <v>2.6</v>
      </c>
    </row>
    <row r="106" spans="24:25" x14ac:dyDescent="0.3">
      <c r="X106" s="7">
        <v>4</v>
      </c>
      <c r="Y106" s="6">
        <v>2.34</v>
      </c>
    </row>
    <row r="107" spans="24:25" x14ac:dyDescent="0.3">
      <c r="X107" s="7">
        <v>5</v>
      </c>
      <c r="Y107" s="6">
        <v>2</v>
      </c>
    </row>
    <row r="108" spans="24:25" x14ac:dyDescent="0.3">
      <c r="X108" s="7">
        <v>6</v>
      </c>
      <c r="Y108" s="6">
        <v>1.85</v>
      </c>
    </row>
    <row r="109" spans="24:25" x14ac:dyDescent="0.3">
      <c r="X109" s="7">
        <v>7</v>
      </c>
      <c r="Y109" s="6">
        <v>1.7</v>
      </c>
    </row>
    <row r="110" spans="24:25" x14ac:dyDescent="0.3">
      <c r="X110" s="7">
        <v>8</v>
      </c>
      <c r="Y110" s="6">
        <v>1.6</v>
      </c>
    </row>
    <row r="111" spans="24:25" x14ac:dyDescent="0.3">
      <c r="X111" s="7">
        <v>9</v>
      </c>
      <c r="Y111" s="6">
        <v>1.55</v>
      </c>
    </row>
    <row r="112" spans="24:25" x14ac:dyDescent="0.3">
      <c r="X112" s="7">
        <v>10</v>
      </c>
      <c r="Y112" s="6">
        <v>1.48</v>
      </c>
    </row>
    <row r="113" spans="24:25" ht="15" thickBot="1" x14ac:dyDescent="0.35">
      <c r="X113" s="7">
        <v>11</v>
      </c>
      <c r="Y113" s="6">
        <v>1.42</v>
      </c>
    </row>
    <row r="114" spans="24:25" ht="15" thickBot="1" x14ac:dyDescent="0.35">
      <c r="X114" s="6" t="s">
        <v>53</v>
      </c>
      <c r="Y114" s="29">
        <f>INDEX($X$117:$Y$128,MATCH(Y37,$X$117:$X$128,1),2)+(Y37-INDEX($X$117:$Y$128,MATCH(Y37,$X$117:$X$128,1),1))*(INDEX($X$117:$Y$128, MATCH(Y37,$X$117:$X$128,1)+1,2)-INDEX($X$117:$Y$128, MATCH(Y37,$X$117:$X$128,1),2))/(INDEX($X$117:$Y$128, MATCH(Y37,$X$117:$X$128,1)+1,1)-INDEX($X$117:$Y$128,MATCH(Y37,$X$117:$X$128,1),1))</f>
        <v>1.18</v>
      </c>
    </row>
    <row r="115" spans="24:25" x14ac:dyDescent="0.3">
      <c r="X115" s="34" t="s">
        <v>48</v>
      </c>
      <c r="Y115" s="31" t="s">
        <v>47</v>
      </c>
    </row>
    <row r="116" spans="24:25" x14ac:dyDescent="0.3">
      <c r="X116" s="7"/>
      <c r="Y116" s="6"/>
    </row>
    <row r="117" spans="24:25" x14ac:dyDescent="0.3">
      <c r="X117" s="7">
        <v>2</v>
      </c>
      <c r="Y117" s="6">
        <v>1.6</v>
      </c>
    </row>
    <row r="118" spans="24:25" x14ac:dyDescent="0.3">
      <c r="X118" s="7">
        <v>2.5</v>
      </c>
      <c r="Y118" s="6">
        <v>1.48</v>
      </c>
    </row>
    <row r="119" spans="24:25" x14ac:dyDescent="0.3">
      <c r="X119" s="7">
        <v>3</v>
      </c>
      <c r="Y119" s="6">
        <v>1.35</v>
      </c>
    </row>
    <row r="120" spans="24:25" x14ac:dyDescent="0.3">
      <c r="X120" s="7">
        <v>3.5</v>
      </c>
      <c r="Y120" s="6">
        <v>1.27</v>
      </c>
    </row>
    <row r="121" spans="24:25" x14ac:dyDescent="0.3">
      <c r="X121" s="7">
        <v>4</v>
      </c>
      <c r="Y121" s="6">
        <v>1.25</v>
      </c>
    </row>
    <row r="122" spans="24:25" x14ac:dyDescent="0.3">
      <c r="X122" s="7">
        <v>5</v>
      </c>
      <c r="Y122" s="6">
        <v>1.2</v>
      </c>
    </row>
    <row r="123" spans="24:25" x14ac:dyDescent="0.3">
      <c r="X123" s="7">
        <v>6</v>
      </c>
      <c r="Y123" s="6">
        <v>1.18</v>
      </c>
    </row>
    <row r="124" spans="24:25" x14ac:dyDescent="0.3">
      <c r="X124" s="7">
        <v>7</v>
      </c>
      <c r="Y124" s="6">
        <v>1.1499999999999999</v>
      </c>
    </row>
    <row r="125" spans="24:25" x14ac:dyDescent="0.3">
      <c r="X125" s="7">
        <v>8</v>
      </c>
      <c r="Y125" s="6">
        <v>1.1100000000000001</v>
      </c>
    </row>
    <row r="126" spans="24:25" x14ac:dyDescent="0.3">
      <c r="X126" s="7">
        <v>9</v>
      </c>
      <c r="Y126" s="6">
        <v>1.08</v>
      </c>
    </row>
    <row r="127" spans="24:25" x14ac:dyDescent="0.3">
      <c r="X127" s="7">
        <v>10</v>
      </c>
      <c r="Y127" s="6">
        <v>1.05</v>
      </c>
    </row>
    <row r="128" spans="24:25" ht="15" thickBot="1" x14ac:dyDescent="0.35">
      <c r="X128" s="7">
        <v>11</v>
      </c>
      <c r="Y128" s="6">
        <v>1.1000000000000001</v>
      </c>
    </row>
    <row r="129" spans="24:25" ht="15" thickBot="1" x14ac:dyDescent="0.35">
      <c r="X129" s="6" t="s">
        <v>54</v>
      </c>
      <c r="Y129" s="29">
        <f>INDEX($X$132:$Y$143,MATCH(Y37,$X$132:$X$143,1),2)+(Y37-INDEX($X$132:$Y$143,MATCH(Y37,$X$132:$X$143,1),1))*(INDEX($X$132:$Y$143, MATCH(Y37,$X$132:$X$143,1)+1,2)-INDEX($X$132:$Y$143, MATCH(Y37,$X$132:$X$143,1),2))/(INDEX($X$132:$Y$143, MATCH(Y37,$X$132:$X$143,1)+1,1)-INDEX($X$132:$Y$143,MATCH(Y37,$X$132:$X$143,1),1))</f>
        <v>1.6</v>
      </c>
    </row>
    <row r="130" spans="24:25" x14ac:dyDescent="0.3">
      <c r="X130" s="34" t="s">
        <v>48</v>
      </c>
      <c r="Y130" s="31" t="s">
        <v>47</v>
      </c>
    </row>
    <row r="131" spans="24:25" x14ac:dyDescent="0.3">
      <c r="X131" s="7"/>
      <c r="Y131" s="6"/>
    </row>
    <row r="132" spans="24:25" x14ac:dyDescent="0.3">
      <c r="X132" s="7">
        <v>2</v>
      </c>
      <c r="Y132" s="6">
        <v>3.5</v>
      </c>
    </row>
    <row r="133" spans="24:25" x14ac:dyDescent="0.3">
      <c r="X133" s="7">
        <v>2.5</v>
      </c>
      <c r="Y133" s="6">
        <v>2.92</v>
      </c>
    </row>
    <row r="134" spans="24:25" x14ac:dyDescent="0.3">
      <c r="X134" s="7">
        <v>3</v>
      </c>
      <c r="Y134" s="6">
        <v>2.48</v>
      </c>
    </row>
    <row r="135" spans="24:25" x14ac:dyDescent="0.3">
      <c r="X135" s="7">
        <v>3.5</v>
      </c>
      <c r="Y135" s="6">
        <v>2.21</v>
      </c>
    </row>
    <row r="136" spans="24:25" x14ac:dyDescent="0.3">
      <c r="X136" s="7">
        <v>4</v>
      </c>
      <c r="Y136" s="6">
        <v>2.0299999999999998</v>
      </c>
    </row>
    <row r="137" spans="24:25" x14ac:dyDescent="0.3">
      <c r="X137" s="7">
        <v>5</v>
      </c>
      <c r="Y137" s="6">
        <v>1.75</v>
      </c>
    </row>
    <row r="138" spans="24:25" x14ac:dyDescent="0.3">
      <c r="X138" s="7">
        <v>6</v>
      </c>
      <c r="Y138" s="6">
        <v>1.6</v>
      </c>
    </row>
    <row r="139" spans="24:25" x14ac:dyDescent="0.3">
      <c r="X139" s="7">
        <v>7</v>
      </c>
      <c r="Y139" s="6">
        <v>1.5</v>
      </c>
    </row>
    <row r="140" spans="24:25" x14ac:dyDescent="0.3">
      <c r="X140" s="7">
        <v>8</v>
      </c>
      <c r="Y140" s="6">
        <v>1.4</v>
      </c>
    </row>
    <row r="141" spans="24:25" x14ac:dyDescent="0.3">
      <c r="X141" s="7">
        <v>9</v>
      </c>
      <c r="Y141" s="6">
        <v>1.38</v>
      </c>
    </row>
    <row r="142" spans="24:25" x14ac:dyDescent="0.3">
      <c r="X142" s="7">
        <v>10</v>
      </c>
      <c r="Y142" s="6">
        <v>1.33</v>
      </c>
    </row>
    <row r="143" spans="24:25" ht="15" thickBot="1" x14ac:dyDescent="0.35">
      <c r="X143" s="9">
        <v>11</v>
      </c>
      <c r="Y143" s="8">
        <v>1.3</v>
      </c>
    </row>
  </sheetData>
  <customSheetViews>
    <customSheetView guid="{7FE44434-4F26-4156-892D-30312D95D664}" scale="70" hiddenColumns="1">
      <selection activeCell="P21" sqref="P21"/>
      <colBreaks count="1" manualBreakCount="1">
        <brk id="22" max="1048575" man="1"/>
      </colBreaks>
      <pageMargins left="0.7" right="0.7" top="0.75" bottom="0.75" header="0.3" footer="0.3"/>
      <pageSetup scale="68" orientation="landscape" r:id="rId1"/>
    </customSheetView>
  </customSheetViews>
  <mergeCells count="17">
    <mergeCell ref="X38:Y38"/>
    <mergeCell ref="B18:K18"/>
    <mergeCell ref="H19:I19"/>
    <mergeCell ref="B19:F19"/>
    <mergeCell ref="B20:F20"/>
    <mergeCell ref="H20:I20"/>
    <mergeCell ref="B25:F26"/>
    <mergeCell ref="G25:G26"/>
    <mergeCell ref="B23:F24"/>
    <mergeCell ref="H21:I22"/>
    <mergeCell ref="G21:G22"/>
    <mergeCell ref="B21:F22"/>
    <mergeCell ref="H25:I26"/>
    <mergeCell ref="H23:I24"/>
    <mergeCell ref="G23:G24"/>
    <mergeCell ref="B2:E2"/>
    <mergeCell ref="B7:E7"/>
  </mergeCells>
  <dataValidations disablePrompts="1" count="3">
    <dataValidation type="list" allowBlank="1" showInputMessage="1" showErrorMessage="1" errorTitle="Need Q Factor" error="Please select one of the 7 Q Factor types." promptTitle="Q Factor" prompt="Select the Design Type based on the Q Factor pictures to the right" sqref="E15" xr:uid="{00000000-0002-0000-0300-000000000000}">
      <formula1>$S$4:$S$11</formula1>
    </dataValidation>
    <dataValidation type="list" allowBlank="1" showInputMessage="1" showErrorMessage="1" errorTitle="Need Beam Type" error="Please select the beam type from the 3 availible designs." promptTitle="Beam Type" prompt="Select the Beam type based on the pictures to the right." sqref="E14" xr:uid="{00000000-0002-0000-0300-000001000000}">
      <formula1>$S$13:$S$15</formula1>
    </dataValidation>
    <dataValidation type="decimal" operator="greaterThan" allowBlank="1" showInputMessage="1" showErrorMessage="1" error="Input must be a number greater than zero." sqref="E3:E5 E8:E13" xr:uid="{00000000-0002-0000-0300-000002000000}">
      <formula1>0</formula1>
    </dataValidation>
  </dataValidations>
  <hyperlinks>
    <hyperlink ref="G3" location="'Material Prop Ref.'!A1" display="Click Here" xr:uid="{00000000-0004-0000-0300-000000000000}"/>
  </hyperlinks>
  <pageMargins left="0.7" right="0.7" top="0.75" bottom="0.75" header="0.3" footer="0.3"/>
  <pageSetup scale="68" orientation="landscape"/>
  <colBreaks count="1" manualBreakCount="1">
    <brk id="22" max="1048575" man="1"/>
  </colBreaks>
  <ignoredErrors>
    <ignoredError sqref="K25" formula="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R24"/>
  <sheetViews>
    <sheetView workbookViewId="0">
      <selection activeCell="G3" sqref="G3"/>
    </sheetView>
  </sheetViews>
  <sheetFormatPr defaultColWidth="9.109375" defaultRowHeight="14.4" x14ac:dyDescent="0.3"/>
  <cols>
    <col min="1" max="1" width="3.44140625" style="2" customWidth="1"/>
    <col min="2" max="2" width="20.5546875" style="2" bestFit="1" customWidth="1"/>
    <col min="3" max="4" width="4.5546875" style="2" customWidth="1"/>
    <col min="5" max="5" width="10.5546875" style="2" bestFit="1" customWidth="1"/>
    <col min="6" max="6" width="9.109375" style="2"/>
    <col min="7" max="7" width="10" style="2" customWidth="1"/>
    <col min="8" max="8" width="1.33203125" style="2" customWidth="1"/>
    <col min="9" max="9" width="3.5546875" style="2" customWidth="1"/>
    <col min="10" max="10" width="6.5546875" style="2" customWidth="1"/>
    <col min="11" max="11" width="19.88671875" style="2" customWidth="1"/>
    <col min="12" max="15" width="9.109375" style="2"/>
    <col min="16" max="16" width="9.109375" style="2" customWidth="1"/>
    <col min="17" max="17" width="9.109375" style="2" hidden="1" customWidth="1"/>
    <col min="18" max="18" width="12" style="2" hidden="1" customWidth="1"/>
    <col min="19" max="19" width="9.109375" style="2" customWidth="1"/>
    <col min="20" max="20" width="12" style="2" bestFit="1" customWidth="1"/>
    <col min="21" max="16384" width="9.109375" style="2"/>
  </cols>
  <sheetData>
    <row r="1" spans="2:12" ht="11.25" customHeight="1" x14ac:dyDescent="0.3"/>
    <row r="2" spans="2:12" ht="18.600000000000001" thickBot="1" x14ac:dyDescent="0.4">
      <c r="B2" s="104" t="s">
        <v>0</v>
      </c>
      <c r="C2" s="104"/>
      <c r="D2" s="104"/>
      <c r="E2" s="105"/>
    </row>
    <row r="3" spans="2:12" ht="16.2" thickBot="1" x14ac:dyDescent="0.35">
      <c r="B3" s="13" t="s">
        <v>6</v>
      </c>
      <c r="C3" s="14" t="s">
        <v>5</v>
      </c>
      <c r="D3" s="15" t="s">
        <v>66</v>
      </c>
      <c r="E3" s="75">
        <v>1.387</v>
      </c>
      <c r="G3" s="69" t="s">
        <v>2</v>
      </c>
      <c r="H3" s="48"/>
      <c r="I3" s="40" t="s">
        <v>103</v>
      </c>
      <c r="J3" s="16"/>
      <c r="K3" s="16"/>
    </row>
    <row r="4" spans="2:12" ht="18.600000000000001" thickBot="1" x14ac:dyDescent="0.35">
      <c r="B4" s="13" t="s">
        <v>7</v>
      </c>
      <c r="C4" s="14" t="s">
        <v>25</v>
      </c>
      <c r="D4" s="15" t="s">
        <v>36</v>
      </c>
      <c r="E4" s="80"/>
    </row>
    <row r="5" spans="2:12" x14ac:dyDescent="0.3">
      <c r="B5" s="16"/>
      <c r="C5" s="16"/>
      <c r="D5" s="16"/>
      <c r="E5" s="16"/>
    </row>
    <row r="6" spans="2:12" ht="18.600000000000001" thickBot="1" x14ac:dyDescent="0.35">
      <c r="B6" s="106" t="s">
        <v>9</v>
      </c>
      <c r="C6" s="106"/>
      <c r="D6" s="106"/>
      <c r="E6" s="107"/>
    </row>
    <row r="7" spans="2:12" ht="16.2" thickBot="1" x14ac:dyDescent="0.35">
      <c r="B7" s="13" t="s">
        <v>57</v>
      </c>
      <c r="C7" s="14" t="s">
        <v>56</v>
      </c>
      <c r="D7" s="15" t="s">
        <v>31</v>
      </c>
      <c r="E7" s="75">
        <v>1.4770000000000001</v>
      </c>
    </row>
    <row r="8" spans="2:12" ht="16.2" thickBot="1" x14ac:dyDescent="0.35">
      <c r="B8" s="13" t="s">
        <v>11</v>
      </c>
      <c r="C8" s="14" t="s">
        <v>4</v>
      </c>
      <c r="D8" s="15" t="s">
        <v>31</v>
      </c>
      <c r="E8" s="75">
        <v>7.1920000000000002</v>
      </c>
    </row>
    <row r="9" spans="2:12" ht="18.600000000000001" thickBot="1" x14ac:dyDescent="0.35">
      <c r="B9" s="13" t="s">
        <v>67</v>
      </c>
      <c r="C9" s="14" t="s">
        <v>68</v>
      </c>
      <c r="D9" s="15" t="s">
        <v>31</v>
      </c>
      <c r="E9" s="75">
        <v>7.24</v>
      </c>
    </row>
    <row r="10" spans="2:12" ht="16.2" thickBot="1" x14ac:dyDescent="0.35">
      <c r="B10" s="13" t="s">
        <v>69</v>
      </c>
      <c r="C10" s="14" t="s">
        <v>70</v>
      </c>
      <c r="D10" s="15" t="s">
        <v>31</v>
      </c>
      <c r="E10" s="75">
        <v>0.75</v>
      </c>
    </row>
    <row r="11" spans="2:12" ht="18.600000000000001" thickBot="1" x14ac:dyDescent="0.35">
      <c r="B11" s="13" t="s">
        <v>71</v>
      </c>
      <c r="C11" s="14" t="s">
        <v>72</v>
      </c>
      <c r="D11" s="15" t="s">
        <v>31</v>
      </c>
      <c r="E11" s="75">
        <v>0.69699999999999995</v>
      </c>
    </row>
    <row r="12" spans="2:12" ht="16.2" thickBot="1" x14ac:dyDescent="0.35">
      <c r="B12" s="13" t="s">
        <v>16</v>
      </c>
      <c r="C12" s="14" t="s">
        <v>17</v>
      </c>
      <c r="D12" s="15" t="s">
        <v>31</v>
      </c>
      <c r="E12" s="75">
        <v>1.44</v>
      </c>
    </row>
    <row r="13" spans="2:12" ht="26.25" customHeight="1" x14ac:dyDescent="0.3"/>
    <row r="14" spans="2:12" ht="18.600000000000001" thickBot="1" x14ac:dyDescent="0.4">
      <c r="B14" s="104" t="s">
        <v>37</v>
      </c>
      <c r="C14" s="104"/>
      <c r="D14" s="104"/>
      <c r="E14" s="104"/>
      <c r="F14" s="104"/>
      <c r="G14" s="104"/>
      <c r="H14" s="104"/>
      <c r="I14" s="104"/>
      <c r="J14" s="104"/>
      <c r="K14" s="105"/>
    </row>
    <row r="15" spans="2:12" ht="44.25" customHeight="1" thickBot="1" x14ac:dyDescent="0.35">
      <c r="B15" s="110" t="s">
        <v>91</v>
      </c>
      <c r="C15" s="110"/>
      <c r="D15" s="110"/>
      <c r="E15" s="110"/>
      <c r="F15" s="110"/>
      <c r="G15" s="20" t="s">
        <v>39</v>
      </c>
      <c r="H15" s="97" t="s">
        <v>8</v>
      </c>
      <c r="I15" s="97"/>
      <c r="J15" s="35" t="s">
        <v>36</v>
      </c>
      <c r="K15" s="81">
        <f>IF(E7="","Input Thickness",IF(E9="","Input Length 1",IF(E10="","Input Radius",IF(E11="","Input Length 2",IF(E12="","Input Deflection",(R21*100))))))</f>
        <v>3.5223600384780411</v>
      </c>
    </row>
    <row r="16" spans="2:12" ht="35.25" customHeight="1" thickBot="1" x14ac:dyDescent="0.35">
      <c r="B16" s="110" t="s">
        <v>75</v>
      </c>
      <c r="C16" s="110"/>
      <c r="D16" s="110"/>
      <c r="E16" s="110"/>
      <c r="F16" s="110"/>
      <c r="G16" s="20" t="s">
        <v>73</v>
      </c>
      <c r="H16" s="97" t="s">
        <v>74</v>
      </c>
      <c r="I16" s="97"/>
      <c r="J16" s="35" t="s">
        <v>31</v>
      </c>
      <c r="K16" s="74" t="str">
        <f>IF(E4="","Input Strain",IF(E7="","Input Thickness",IF(E8="","Input Width",IF(E9="","Input Length 1",IF(E10="","Input Radius",IF(E12="","Input Deflection",R22))))))</f>
        <v>Input Strain</v>
      </c>
      <c r="L16" s="36" t="s">
        <v>82</v>
      </c>
    </row>
    <row r="17" spans="2:18" ht="36" customHeight="1" thickBot="1" x14ac:dyDescent="0.35">
      <c r="B17" s="122" t="s">
        <v>76</v>
      </c>
      <c r="C17" s="123"/>
      <c r="D17" s="123"/>
      <c r="E17" s="123"/>
      <c r="F17" s="124"/>
      <c r="G17" s="20" t="s">
        <v>40</v>
      </c>
      <c r="H17" s="125" t="s">
        <v>17</v>
      </c>
      <c r="I17" s="126"/>
      <c r="J17" s="35" t="s">
        <v>31</v>
      </c>
      <c r="K17" s="74" t="str">
        <f>IF(E4="","Input Strain",IF(E7="","Input Thickness",IF(E9="","Input Length 1",IF(E10="","Input Radius",IF(E11="","Input Length 2",R23)))))</f>
        <v>Input Strain</v>
      </c>
    </row>
    <row r="18" spans="2:18" ht="33.75" customHeight="1" thickBot="1" x14ac:dyDescent="0.35">
      <c r="B18" s="118" t="s">
        <v>41</v>
      </c>
      <c r="C18" s="118"/>
      <c r="D18" s="118"/>
      <c r="E18" s="118"/>
      <c r="F18" s="118"/>
      <c r="G18" s="118" t="s">
        <v>21</v>
      </c>
      <c r="H18" s="120" t="s">
        <v>22</v>
      </c>
      <c r="I18" s="120"/>
      <c r="J18" s="35" t="s">
        <v>34</v>
      </c>
      <c r="K18" s="74">
        <f>IF(E3="","Input Flex Mod",IF(E7="","Input Thickness",IF(E8="","Input Width",IF(E9="","Input Length 1",IF(E10="","Input Radius",IF(E11="","Input Length 2",IF(E12="","Input Deflection",R24)))))))</f>
        <v>15.989056828367563</v>
      </c>
    </row>
    <row r="19" spans="2:18" ht="18.600000000000001" thickBot="1" x14ac:dyDescent="0.35">
      <c r="B19" s="119"/>
      <c r="C19" s="119"/>
      <c r="D19" s="119"/>
      <c r="E19" s="119"/>
      <c r="F19" s="119"/>
      <c r="G19" s="119"/>
      <c r="H19" s="121"/>
      <c r="I19" s="121"/>
      <c r="J19" s="39" t="s">
        <v>90</v>
      </c>
      <c r="K19" s="74">
        <f>IF(K18="Input Deflection","-",IF(K18="Input Flex Mod","-",IF(K18="Input Thickness","-",IF(K18="Input Width","-",IF(K18="Input Length 1","-",IF(K18="Input Radius","-",IF(K18="Input Length 2","-",IF(K18="Input Deflection","-",K18*0.2248089431))))))))</f>
        <v>3.5944829667511495</v>
      </c>
    </row>
    <row r="20" spans="2:18" x14ac:dyDescent="0.3">
      <c r="Q20" s="24" t="s">
        <v>81</v>
      </c>
      <c r="R20" s="24">
        <f>((E8/1000)*((E7/1000)^3))/12</f>
        <v>1.9311229209113335E-12</v>
      </c>
    </row>
    <row r="21" spans="2:18" x14ac:dyDescent="0.3">
      <c r="C21" s="45"/>
      <c r="D21" s="2" t="s">
        <v>92</v>
      </c>
      <c r="Q21" s="24" t="s">
        <v>77</v>
      </c>
      <c r="R21" s="24">
        <f>(6*E12*E7*(E9+E10))/((4*E9^3)+(E11*12*(E9+E10)^2)+(3*E10*((2*PI()*E9^2)+(PI()*E10^2)+(8*E9*E10))))</f>
        <v>3.522360038478041E-2</v>
      </c>
    </row>
    <row r="22" spans="2:18" x14ac:dyDescent="0.3">
      <c r="C22" s="46"/>
      <c r="D22" s="2" t="s">
        <v>93</v>
      </c>
      <c r="Q22" s="24" t="s">
        <v>78</v>
      </c>
      <c r="R22" s="24" t="e">
        <f>((6/(E4/100))*E12*E7*(E9+E10)-(4*(E9^3))-(3*E10*(2*PI()*(E9^2)+PI()*(E10^2)+(8*E9*E10))))/(12*((E9+E10)^2))</f>
        <v>#DIV/0!</v>
      </c>
    </row>
    <row r="23" spans="2:18" x14ac:dyDescent="0.3">
      <c r="Q23" s="24" t="s">
        <v>79</v>
      </c>
      <c r="R23" s="24">
        <f>((E4/100)*((4*E9^3)+(E11*12*(E9+E10)^2)+(3*E10*((2*PI()*E9^2)+(PI()*E10^2)+(8*E9*E10)))))/(6*E7*(E9+E10))</f>
        <v>0</v>
      </c>
    </row>
    <row r="24" spans="2:18" x14ac:dyDescent="0.3">
      <c r="Q24" s="24" t="s">
        <v>80</v>
      </c>
      <c r="R24" s="24">
        <f>(12*(E3*1000000000)*R20*(E12/1000))/((4*((E9/1000)^3))+((3*(E10/1000))*((2*PI()*((E9/1000)^2))+(PI()*((E10/1000)^2))+(8*(E9/1000)*(E10/1000))))+(12*(E11/1000)*((E9/1000)+(E10/1000))^2))</f>
        <v>15.989056828367563</v>
      </c>
    </row>
  </sheetData>
  <customSheetViews>
    <customSheetView guid="{7FE44434-4F26-4156-892D-30312D95D664}" hiddenColumns="1">
      <selection activeCell="L9" sqref="L9"/>
      <pageMargins left="0.7" right="0.7" top="0.75" bottom="0.75" header="0.3" footer="0.3"/>
      <pageSetup orientation="portrait"/>
    </customSheetView>
  </customSheetViews>
  <mergeCells count="12">
    <mergeCell ref="B18:F19"/>
    <mergeCell ref="G18:G19"/>
    <mergeCell ref="H18:I19"/>
    <mergeCell ref="B17:F17"/>
    <mergeCell ref="B2:E2"/>
    <mergeCell ref="B6:E6"/>
    <mergeCell ref="B14:K14"/>
    <mergeCell ref="B15:F15"/>
    <mergeCell ref="H15:I15"/>
    <mergeCell ref="B16:F16"/>
    <mergeCell ref="H16:I16"/>
    <mergeCell ref="H17:I17"/>
  </mergeCells>
  <dataValidations count="1">
    <dataValidation type="decimal" operator="greaterThan" allowBlank="1" showInputMessage="1" showErrorMessage="1" error="Input must be a number greater than zero." sqref="E3:E4 E7:E12" xr:uid="{00000000-0002-0000-0400-000000000000}">
      <formula1>0</formula1>
    </dataValidation>
  </dataValidations>
  <hyperlinks>
    <hyperlink ref="G3" location="'Material Prop Ref.'!A1" display="Click Here" xr:uid="{00000000-0004-0000-0400-000000000000}"/>
  </hyperlinks>
  <pageMargins left="0.7" right="0.7" top="0.75" bottom="0.75" header="0.3" footer="0.3"/>
  <pageSetup orientation="portrait"/>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R38"/>
  <sheetViews>
    <sheetView topLeftCell="A2" workbookViewId="0">
      <selection activeCell="K25" sqref="K25"/>
    </sheetView>
  </sheetViews>
  <sheetFormatPr defaultColWidth="9.109375" defaultRowHeight="14.4" x14ac:dyDescent="0.3"/>
  <cols>
    <col min="1" max="1" width="3.44140625" style="2" customWidth="1"/>
    <col min="2" max="2" width="20.5546875" style="2" customWidth="1"/>
    <col min="3" max="4" width="4.5546875" style="2" customWidth="1"/>
    <col min="5" max="5" width="10.5546875" style="2" customWidth="1"/>
    <col min="6" max="6" width="9.109375" style="2"/>
    <col min="7" max="7" width="9.88671875" style="2" bestFit="1" customWidth="1"/>
    <col min="8" max="8" width="1.33203125" style="2" customWidth="1"/>
    <col min="9" max="10" width="9.109375" style="2"/>
    <col min="11" max="12" width="12.109375" style="2" customWidth="1"/>
    <col min="13" max="16" width="9.109375" style="2"/>
    <col min="17" max="17" width="9.109375" style="2" hidden="1" customWidth="1"/>
    <col min="18" max="18" width="12" style="2" hidden="1" customWidth="1"/>
    <col min="19" max="19" width="9.109375" style="2"/>
    <col min="20" max="20" width="12" style="2" bestFit="1" customWidth="1"/>
    <col min="21" max="16384" width="9.109375" style="2"/>
  </cols>
  <sheetData>
    <row r="1" spans="2:14" ht="7.5" customHeight="1" x14ac:dyDescent="0.3"/>
    <row r="2" spans="2:14" ht="18.600000000000001" thickBot="1" x14ac:dyDescent="0.4">
      <c r="B2" s="104" t="s">
        <v>0</v>
      </c>
      <c r="C2" s="104"/>
      <c r="D2" s="104"/>
      <c r="E2" s="105"/>
      <c r="N2"/>
    </row>
    <row r="3" spans="2:14" ht="16.2" thickBot="1" x14ac:dyDescent="0.35">
      <c r="B3" s="13" t="s">
        <v>6</v>
      </c>
      <c r="C3" s="14" t="s">
        <v>5</v>
      </c>
      <c r="D3" s="15" t="s">
        <v>66</v>
      </c>
      <c r="E3" s="75">
        <v>2.69</v>
      </c>
      <c r="G3" s="69" t="s">
        <v>2</v>
      </c>
      <c r="H3" s="48"/>
      <c r="I3" s="40" t="s">
        <v>103</v>
      </c>
      <c r="J3" s="16"/>
      <c r="K3" s="16"/>
    </row>
    <row r="4" spans="2:14" ht="18.600000000000001" thickBot="1" x14ac:dyDescent="0.35">
      <c r="B4" s="13" t="s">
        <v>7</v>
      </c>
      <c r="C4" s="14" t="s">
        <v>25</v>
      </c>
      <c r="D4" s="15" t="s">
        <v>36</v>
      </c>
      <c r="E4" s="75">
        <v>3.6</v>
      </c>
    </row>
    <row r="5" spans="2:14" ht="7.5" customHeight="1" x14ac:dyDescent="0.3">
      <c r="B5" s="16"/>
      <c r="C5" s="16"/>
      <c r="D5" s="16"/>
      <c r="E5" s="16"/>
    </row>
    <row r="6" spans="2:14" ht="18.600000000000001" thickBot="1" x14ac:dyDescent="0.35">
      <c r="B6" s="106" t="s">
        <v>84</v>
      </c>
      <c r="C6" s="106"/>
      <c r="D6" s="106"/>
      <c r="E6" s="107"/>
    </row>
    <row r="7" spans="2:14" ht="16.2" thickBot="1" x14ac:dyDescent="0.35">
      <c r="B7" s="13" t="s">
        <v>57</v>
      </c>
      <c r="C7" s="14" t="s">
        <v>56</v>
      </c>
      <c r="D7" s="15" t="s">
        <v>31</v>
      </c>
      <c r="E7" s="75">
        <v>2</v>
      </c>
    </row>
    <row r="8" spans="2:14" ht="16.2" thickBot="1" x14ac:dyDescent="0.35">
      <c r="B8" s="13" t="s">
        <v>11</v>
      </c>
      <c r="C8" s="14" t="s">
        <v>4</v>
      </c>
      <c r="D8" s="15" t="s">
        <v>31</v>
      </c>
      <c r="E8" s="75">
        <v>5</v>
      </c>
    </row>
    <row r="9" spans="2:14" ht="18.600000000000001" thickBot="1" x14ac:dyDescent="0.35">
      <c r="B9" s="13" t="s">
        <v>67</v>
      </c>
      <c r="C9" s="14" t="s">
        <v>68</v>
      </c>
      <c r="D9" s="15" t="s">
        <v>31</v>
      </c>
      <c r="E9" s="75">
        <v>7.2</v>
      </c>
    </row>
    <row r="10" spans="2:14" ht="16.2" thickBot="1" x14ac:dyDescent="0.35">
      <c r="B10" s="13" t="s">
        <v>83</v>
      </c>
      <c r="C10" s="14" t="s">
        <v>70</v>
      </c>
      <c r="D10" s="15" t="s">
        <v>31</v>
      </c>
      <c r="E10" s="75">
        <v>5</v>
      </c>
    </row>
    <row r="11" spans="2:14" ht="18.600000000000001" thickBot="1" x14ac:dyDescent="0.35">
      <c r="B11" s="13" t="s">
        <v>71</v>
      </c>
      <c r="C11" s="14" t="s">
        <v>72</v>
      </c>
      <c r="D11" s="15" t="s">
        <v>31</v>
      </c>
      <c r="E11" s="75">
        <v>0.5</v>
      </c>
    </row>
    <row r="12" spans="2:14" ht="16.2" thickBot="1" x14ac:dyDescent="0.35">
      <c r="B12" s="13" t="s">
        <v>16</v>
      </c>
      <c r="C12" s="14" t="s">
        <v>17</v>
      </c>
      <c r="D12" s="15" t="s">
        <v>31</v>
      </c>
      <c r="E12" s="75">
        <v>2</v>
      </c>
    </row>
    <row r="13" spans="2:14" ht="7.5" customHeight="1" x14ac:dyDescent="0.3">
      <c r="B13" s="40"/>
      <c r="C13" s="41"/>
      <c r="D13" s="42"/>
      <c r="E13" s="43"/>
    </row>
    <row r="14" spans="2:14" ht="18.600000000000001" thickBot="1" x14ac:dyDescent="0.35">
      <c r="B14" s="106" t="s">
        <v>85</v>
      </c>
      <c r="C14" s="106"/>
      <c r="D14" s="106"/>
      <c r="E14" s="107"/>
    </row>
    <row r="15" spans="2:14" ht="16.2" thickBot="1" x14ac:dyDescent="0.35">
      <c r="B15" s="13" t="s">
        <v>57</v>
      </c>
      <c r="C15" s="14" t="s">
        <v>56</v>
      </c>
      <c r="D15" s="15" t="s">
        <v>31</v>
      </c>
      <c r="E15" s="75"/>
    </row>
    <row r="16" spans="2:14" ht="16.2" thickBot="1" x14ac:dyDescent="0.35">
      <c r="B16" s="13" t="s">
        <v>11</v>
      </c>
      <c r="C16" s="14" t="s">
        <v>4</v>
      </c>
      <c r="D16" s="15" t="s">
        <v>31</v>
      </c>
      <c r="E16" s="75"/>
    </row>
    <row r="17" spans="2:18" ht="18.600000000000001" thickBot="1" x14ac:dyDescent="0.35">
      <c r="B17" s="13" t="s">
        <v>67</v>
      </c>
      <c r="C17" s="14" t="s">
        <v>68</v>
      </c>
      <c r="D17" s="15" t="s">
        <v>31</v>
      </c>
      <c r="E17" s="75"/>
    </row>
    <row r="18" spans="2:18" ht="16.2" thickBot="1" x14ac:dyDescent="0.35">
      <c r="B18" s="13" t="s">
        <v>83</v>
      </c>
      <c r="C18" s="14" t="s">
        <v>70</v>
      </c>
      <c r="D18" s="15" t="s">
        <v>31</v>
      </c>
      <c r="E18" s="75"/>
    </row>
    <row r="19" spans="2:18" ht="18.600000000000001" thickBot="1" x14ac:dyDescent="0.35">
      <c r="B19" s="13" t="s">
        <v>71</v>
      </c>
      <c r="C19" s="14" t="s">
        <v>72</v>
      </c>
      <c r="D19" s="15" t="s">
        <v>31</v>
      </c>
      <c r="E19" s="75"/>
    </row>
    <row r="20" spans="2:18" ht="18.600000000000001" thickBot="1" x14ac:dyDescent="0.35">
      <c r="B20" s="13" t="s">
        <v>86</v>
      </c>
      <c r="C20" s="14" t="s">
        <v>87</v>
      </c>
      <c r="D20" s="15" t="s">
        <v>31</v>
      </c>
      <c r="E20" s="75"/>
    </row>
    <row r="21" spans="2:18" ht="16.2" thickBot="1" x14ac:dyDescent="0.35">
      <c r="B21" s="13" t="s">
        <v>16</v>
      </c>
      <c r="C21" s="14" t="s">
        <v>17</v>
      </c>
      <c r="D21" s="15" t="s">
        <v>31</v>
      </c>
      <c r="E21" s="75"/>
    </row>
    <row r="22" spans="2:18" ht="15" customHeight="1" x14ac:dyDescent="0.3"/>
    <row r="23" spans="2:18" ht="18" x14ac:dyDescent="0.35">
      <c r="B23" s="104" t="s">
        <v>37</v>
      </c>
      <c r="C23" s="104"/>
      <c r="D23" s="104"/>
      <c r="E23" s="104"/>
      <c r="F23" s="104"/>
      <c r="G23" s="104"/>
      <c r="H23" s="104"/>
      <c r="I23" s="104"/>
      <c r="J23" s="104"/>
      <c r="K23" s="104"/>
      <c r="L23" s="104"/>
    </row>
    <row r="24" spans="2:18" ht="18.600000000000001" thickBot="1" x14ac:dyDescent="0.4">
      <c r="B24" s="128"/>
      <c r="C24" s="129"/>
      <c r="D24" s="129"/>
      <c r="E24" s="129"/>
      <c r="F24" s="129"/>
      <c r="G24" s="129"/>
      <c r="H24" s="129"/>
      <c r="I24" s="129"/>
      <c r="J24" s="129"/>
      <c r="K24" s="44" t="s">
        <v>88</v>
      </c>
      <c r="L24" s="44" t="s">
        <v>89</v>
      </c>
    </row>
    <row r="25" spans="2:18" ht="44.25" customHeight="1" thickBot="1" x14ac:dyDescent="0.35">
      <c r="B25" s="110" t="s">
        <v>91</v>
      </c>
      <c r="C25" s="110"/>
      <c r="D25" s="110"/>
      <c r="E25" s="110"/>
      <c r="F25" s="110"/>
      <c r="G25" s="20" t="s">
        <v>39</v>
      </c>
      <c r="H25" s="97" t="s">
        <v>8</v>
      </c>
      <c r="I25" s="97"/>
      <c r="J25" s="39" t="s">
        <v>36</v>
      </c>
      <c r="K25" s="81">
        <f>IF(E7="","Input Thickness",IF(E9="","Input Length 1",IF(E10="","Input Radius",IF(E11="","Input Length 2",IF(E12="","Input Deflection",(R30*100))))))</f>
        <v>1.2984054993394842</v>
      </c>
      <c r="L25" s="81" t="str">
        <f>IF(E15="","Input Thickness",IF(E17="","Input Length 1",IF(E18="","Input Radius",IF(E19="","Input Length 2",IF(E20="","Input Length 3",IF(E21="","Input Deflection",(R36*100)))))))</f>
        <v>Input Thickness</v>
      </c>
    </row>
    <row r="26" spans="2:18" ht="36" customHeight="1" thickBot="1" x14ac:dyDescent="0.35">
      <c r="B26" s="122" t="s">
        <v>76</v>
      </c>
      <c r="C26" s="123"/>
      <c r="D26" s="123"/>
      <c r="E26" s="123"/>
      <c r="F26" s="124"/>
      <c r="G26" s="20" t="s">
        <v>40</v>
      </c>
      <c r="H26" s="125" t="s">
        <v>17</v>
      </c>
      <c r="I26" s="126"/>
      <c r="J26" s="39" t="s">
        <v>31</v>
      </c>
      <c r="K26" s="74">
        <f>IF(E4="","Input Strain",IF(E7="","Input Thickness",IF(E9="","Input Length 1",IF(E10="","Input Radius",IF(E11="","Input Length 2",R31)))))</f>
        <v>5.5452630196519772</v>
      </c>
      <c r="L26" s="74" t="str">
        <f>IF(E4="","Input Strain",IF(E15="","Input Thickness",IF(E17="","Input Length 1",IF(E18="","Input Radius",IF(E19="","Input Length 2",IF(E20="","Input Length 3",R37))))))</f>
        <v>Input Thickness</v>
      </c>
    </row>
    <row r="27" spans="2:18" ht="33.75" customHeight="1" thickBot="1" x14ac:dyDescent="0.35">
      <c r="B27" s="130" t="s">
        <v>41</v>
      </c>
      <c r="C27" s="130"/>
      <c r="D27" s="130"/>
      <c r="E27" s="130"/>
      <c r="F27" s="130"/>
      <c r="G27" s="130" t="s">
        <v>21</v>
      </c>
      <c r="H27" s="97" t="s">
        <v>22</v>
      </c>
      <c r="I27" s="97"/>
      <c r="J27" s="39" t="s">
        <v>34</v>
      </c>
      <c r="K27" s="74">
        <f>IF(E3="","Input Flex Mod",IF(E7="","Input Thickness",IF(E8="","Input Width",IF(E9="","Input Length 1",IF(E10="","Input Radius",IF(E11="","Input Length 2",IF(E12="","Input Deflection",R32)))))))</f>
        <v>9.5429256645443008</v>
      </c>
      <c r="L27" s="74" t="str">
        <f>IF(E3="","Input Flex Mod",IF(E15="","Input Thickness",IF(E16="","Input Width",IF(E17="","Input Length 1",IF(E18="","Input Radius",IF(E19="","Input Length 2",IF(E20="","Input Length 3",IF(E21="","Input Deflection",R38))))))))</f>
        <v>Input Thickness</v>
      </c>
      <c r="P27" s="47"/>
    </row>
    <row r="28" spans="2:18" ht="18.600000000000001" thickBot="1" x14ac:dyDescent="0.35">
      <c r="B28" s="130"/>
      <c r="C28" s="130"/>
      <c r="D28" s="130"/>
      <c r="E28" s="130"/>
      <c r="F28" s="130"/>
      <c r="G28" s="130"/>
      <c r="H28" s="97"/>
      <c r="I28" s="97"/>
      <c r="J28" s="39" t="s">
        <v>90</v>
      </c>
      <c r="K28" s="74">
        <f>IF(K27="Input Deflection","-",IF(K27="Input Flex Mod","-",IF(K27="Input Thickness","-",IF(K27="Input Width","-",IF(K27="Input Length 1","-",IF(K27="Input Radius","-",IF(K27="Input Length 2","-",IF(K27="Input Deflection","-",K27*0.2248089431))))))))</f>
        <v>2.1453350327280694</v>
      </c>
      <c r="L28" s="74" t="str">
        <f>IF(L27="Input Deflection","-",IF(L27="Input Flex Mod","-",IF(L27="Input Thickness","-",IF(L27="Input Width","-",IF(L27="Input Length 1","-",IF(L27="Input Radius","-",IF(L27="Input Length 2","-",IF(L27="Input Deflection","-",L27*0.2248089431))))))))</f>
        <v>-</v>
      </c>
      <c r="Q28" s="127" t="s">
        <v>94</v>
      </c>
      <c r="R28" s="127"/>
    </row>
    <row r="29" spans="2:18" x14ac:dyDescent="0.3">
      <c r="Q29" s="24" t="s">
        <v>81</v>
      </c>
      <c r="R29" s="24">
        <f>((E8/1000)*((E7/1000)^3))/12</f>
        <v>3.3333333333333335E-12</v>
      </c>
    </row>
    <row r="30" spans="2:18" x14ac:dyDescent="0.3">
      <c r="C30" s="45"/>
      <c r="D30" s="2" t="s">
        <v>92</v>
      </c>
      <c r="Q30" s="24" t="s">
        <v>77</v>
      </c>
      <c r="R30" s="24">
        <f>(E12*9*(E9+E10)*E7)/((6*E9^3)+(9*E10*((E9*((2*PI()*E9)+(8*E10)))+(PI()*E10^2)))+(6*E11*(3*E9^2-(3*E9*E11)+E11^2)))</f>
        <v>1.2984054993394842E-2</v>
      </c>
    </row>
    <row r="31" spans="2:18" x14ac:dyDescent="0.3">
      <c r="C31" s="46"/>
      <c r="D31" s="2" t="s">
        <v>93</v>
      </c>
      <c r="Q31" s="24" t="s">
        <v>79</v>
      </c>
      <c r="R31" s="24">
        <f>((E4/100)/(9*(E9+E10)*E7))*((6*E9^3)+(9*E10*((E9*((2*PI()*E9)+(8*E10)))+(PI()*E10^2)))+(6*E11*(3*E9^2-(3*E9*E11)+E11^2)))</f>
        <v>5.5452630196519772</v>
      </c>
    </row>
    <row r="32" spans="2:18" x14ac:dyDescent="0.3">
      <c r="Q32" s="24" t="s">
        <v>80</v>
      </c>
      <c r="R32" s="24">
        <f>((E12/1000)*18*(E3*1000000000)*R29)/((6*(E9/1000)^3)+(9*(E10/1000)*(((E9/1000)*((2*PI()*(E9/1000))+(8*(E10/1000))))+(PI()*(E10/1000)^2)))+(6*(E11/1000)*(3*(E9/1000)^2-(3*(E9/1000)*(E11/1000))+(E11/1000)^2)))</f>
        <v>9.5429256645443008</v>
      </c>
    </row>
    <row r="33" spans="17:18" x14ac:dyDescent="0.3">
      <c r="Q33" s="24"/>
      <c r="R33" s="24"/>
    </row>
    <row r="34" spans="17:18" x14ac:dyDescent="0.3">
      <c r="Q34" s="127" t="s">
        <v>95</v>
      </c>
      <c r="R34" s="127"/>
    </row>
    <row r="35" spans="17:18" x14ac:dyDescent="0.3">
      <c r="Q35" s="24" t="s">
        <v>81</v>
      </c>
      <c r="R35" s="24">
        <f>((E16/1000)*((E15/1000)^3))/12</f>
        <v>0</v>
      </c>
    </row>
    <row r="36" spans="17:18" x14ac:dyDescent="0.3">
      <c r="Q36" s="24" t="s">
        <v>77</v>
      </c>
      <c r="R36" s="24" t="e">
        <f>(E21*3*(E17+E18)*E15)/((4*E17^3)+(2*E20^3)+(3*E18*((E17*((2*PI()*E17)+(8*E18)))+(PI()*E18^2))))</f>
        <v>#DIV/0!</v>
      </c>
    </row>
    <row r="37" spans="17:18" x14ac:dyDescent="0.3">
      <c r="Q37" s="24" t="s">
        <v>79</v>
      </c>
      <c r="R37" s="24" t="e">
        <f>((E4/100)/(3*(E17+E18)*E15))*((4*E17^3)+(2*E20^3)+(3*E18*((E17*((2*PI()*E17)+(8*E18)))+(PI()*E18^2))))</f>
        <v>#DIV/0!</v>
      </c>
    </row>
    <row r="38" spans="17:18" x14ac:dyDescent="0.3">
      <c r="Q38" s="24" t="s">
        <v>80</v>
      </c>
      <c r="R38" s="24" t="e">
        <f>(6*(E3*1000000000)*R35*(E21/1000))/((4*(E17/1000)^3)+(2*(E20/1000)^3)+(3*(E18/1000)*(((E17/1000)*((2*PI()*(E17/1000))+(8*(E18/1000))))+(PI()*(E18/1000)^2))))</f>
        <v>#DIV/0!</v>
      </c>
    </row>
  </sheetData>
  <customSheetViews>
    <customSheetView guid="{7FE44434-4F26-4156-892D-30312D95D664}" hiddenColumns="1" topLeftCell="A2">
      <selection activeCell="K25" sqref="K25"/>
      <pageMargins left="0.7" right="0.7" top="0.75" bottom="0.75" header="0.3" footer="0.3"/>
      <pageSetup orientation="portrait"/>
    </customSheetView>
  </customSheetViews>
  <mergeCells count="14">
    <mergeCell ref="Q34:R34"/>
    <mergeCell ref="B2:E2"/>
    <mergeCell ref="B6:E6"/>
    <mergeCell ref="B25:F25"/>
    <mergeCell ref="H25:I25"/>
    <mergeCell ref="Q28:R28"/>
    <mergeCell ref="B26:F26"/>
    <mergeCell ref="B14:E14"/>
    <mergeCell ref="B24:J24"/>
    <mergeCell ref="B23:L23"/>
    <mergeCell ref="B27:F28"/>
    <mergeCell ref="G27:G28"/>
    <mergeCell ref="H27:I28"/>
    <mergeCell ref="H26:I26"/>
  </mergeCells>
  <dataValidations count="1">
    <dataValidation type="decimal" operator="greaterThan" allowBlank="1" showInputMessage="1" showErrorMessage="1" error="Input must be a number greater than zero." sqref="E15:E21 E7:E13 E3" xr:uid="{00000000-0002-0000-0500-000000000000}">
      <formula1>0</formula1>
    </dataValidation>
  </dataValidations>
  <hyperlinks>
    <hyperlink ref="G3" location="'Material Prop Ref.'!A1" display="Click Here" xr:uid="{00000000-0004-0000-0500-000000000000}"/>
  </hyperlinks>
  <pageMargins left="0.7" right="0.7" top="0.75" bottom="0.75" header="0.3" footer="0.3"/>
  <pageSetup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C31"/>
  <sheetViews>
    <sheetView workbookViewId="0"/>
  </sheetViews>
  <sheetFormatPr defaultColWidth="9.109375" defaultRowHeight="14.4" x14ac:dyDescent="0.3"/>
  <cols>
    <col min="1" max="1" width="9.109375" style="2"/>
    <col min="2" max="2" width="55.33203125" style="2" bestFit="1" customWidth="1"/>
    <col min="3" max="16384" width="9.109375" style="2"/>
  </cols>
  <sheetData>
    <row r="1" spans="2:3" ht="15" thickBot="1" x14ac:dyDescent="0.35"/>
    <row r="2" spans="2:3" ht="15" customHeight="1" thickBot="1" x14ac:dyDescent="0.35">
      <c r="B2" s="132" t="s">
        <v>7</v>
      </c>
      <c r="C2" s="133"/>
    </row>
    <row r="3" spans="2:3" ht="20.25" customHeight="1" thickBot="1" x14ac:dyDescent="0.35">
      <c r="B3" s="58" t="s">
        <v>96</v>
      </c>
      <c r="C3" s="57" t="s">
        <v>100</v>
      </c>
    </row>
    <row r="4" spans="2:3" x14ac:dyDescent="0.3">
      <c r="B4" s="59" t="s">
        <v>97</v>
      </c>
      <c r="C4" s="67">
        <v>3.5</v>
      </c>
    </row>
    <row r="5" spans="2:3" x14ac:dyDescent="0.3">
      <c r="B5" s="60" t="s">
        <v>99</v>
      </c>
      <c r="C5" s="68">
        <v>3.5</v>
      </c>
    </row>
    <row r="6" spans="2:3" x14ac:dyDescent="0.3">
      <c r="B6" s="61" t="s">
        <v>101</v>
      </c>
      <c r="C6" s="68">
        <v>3.6</v>
      </c>
    </row>
    <row r="7" spans="2:3" x14ac:dyDescent="0.3">
      <c r="B7" s="61" t="s">
        <v>102</v>
      </c>
      <c r="C7" s="54">
        <v>3.3</v>
      </c>
    </row>
    <row r="8" spans="2:3" x14ac:dyDescent="0.3">
      <c r="B8" s="61" t="s">
        <v>105</v>
      </c>
      <c r="C8" s="54">
        <v>7.7</v>
      </c>
    </row>
    <row r="9" spans="2:3" x14ac:dyDescent="0.3">
      <c r="B9" s="73" t="s">
        <v>108</v>
      </c>
      <c r="C9" s="55">
        <v>1.5</v>
      </c>
    </row>
    <row r="10" spans="2:3" ht="15" thickBot="1" x14ac:dyDescent="0.35">
      <c r="B10" s="62"/>
      <c r="C10" s="56"/>
    </row>
    <row r="11" spans="2:3" ht="15" thickBot="1" x14ac:dyDescent="0.35">
      <c r="B11" s="38"/>
      <c r="C11" s="38"/>
    </row>
    <row r="12" spans="2:3" ht="15" thickBot="1" x14ac:dyDescent="0.35">
      <c r="B12" s="131" t="s">
        <v>6</v>
      </c>
      <c r="C12" s="109"/>
    </row>
    <row r="13" spans="2:3" ht="15" thickBot="1" x14ac:dyDescent="0.35">
      <c r="B13" s="58" t="s">
        <v>96</v>
      </c>
      <c r="C13" s="65" t="s">
        <v>98</v>
      </c>
    </row>
    <row r="14" spans="2:3" x14ac:dyDescent="0.3">
      <c r="B14" s="63" t="s">
        <v>97</v>
      </c>
      <c r="C14" s="64">
        <v>2.4830000000000001</v>
      </c>
    </row>
    <row r="15" spans="2:3" x14ac:dyDescent="0.3">
      <c r="B15" s="49" t="s">
        <v>99</v>
      </c>
      <c r="C15" s="51">
        <v>2.3439999999999999</v>
      </c>
    </row>
    <row r="16" spans="2:3" x14ac:dyDescent="0.3">
      <c r="B16" s="61" t="s">
        <v>101</v>
      </c>
      <c r="C16" s="51">
        <v>2.69</v>
      </c>
    </row>
    <row r="17" spans="2:3" x14ac:dyDescent="0.3">
      <c r="B17" s="61" t="s">
        <v>102</v>
      </c>
      <c r="C17" s="51">
        <v>2.23</v>
      </c>
    </row>
    <row r="18" spans="2:3" x14ac:dyDescent="0.3">
      <c r="B18" s="61" t="s">
        <v>105</v>
      </c>
      <c r="C18" s="52">
        <v>2.4500000000000002</v>
      </c>
    </row>
    <row r="19" spans="2:3" x14ac:dyDescent="0.3">
      <c r="B19" s="73" t="s">
        <v>108</v>
      </c>
      <c r="C19" s="52">
        <v>8.2799999999999994</v>
      </c>
    </row>
    <row r="20" spans="2:3" ht="15" thickBot="1" x14ac:dyDescent="0.35">
      <c r="B20" s="50"/>
      <c r="C20" s="53"/>
    </row>
    <row r="21" spans="2:3" ht="15" thickBot="1" x14ac:dyDescent="0.35">
      <c r="B21" s="38"/>
      <c r="C21" s="38"/>
    </row>
    <row r="22" spans="2:3" ht="19.5" customHeight="1" thickBot="1" x14ac:dyDescent="0.35">
      <c r="B22" s="131" t="s">
        <v>29</v>
      </c>
      <c r="C22" s="109"/>
    </row>
    <row r="23" spans="2:3" ht="15" thickBot="1" x14ac:dyDescent="0.35">
      <c r="B23" s="58" t="s">
        <v>96</v>
      </c>
      <c r="C23" s="65" t="s">
        <v>30</v>
      </c>
    </row>
    <row r="24" spans="2:3" x14ac:dyDescent="0.3">
      <c r="B24" s="63" t="s">
        <v>97</v>
      </c>
      <c r="C24" s="72" t="s">
        <v>107</v>
      </c>
    </row>
    <row r="25" spans="2:3" x14ac:dyDescent="0.3">
      <c r="B25" s="49" t="s">
        <v>99</v>
      </c>
      <c r="C25" s="70" t="s">
        <v>107</v>
      </c>
    </row>
    <row r="26" spans="2:3" x14ac:dyDescent="0.3">
      <c r="B26" s="61" t="s">
        <v>101</v>
      </c>
      <c r="C26" s="70" t="s">
        <v>104</v>
      </c>
    </row>
    <row r="27" spans="2:3" x14ac:dyDescent="0.3">
      <c r="B27" s="61" t="s">
        <v>102</v>
      </c>
      <c r="C27" s="54"/>
    </row>
    <row r="28" spans="2:3" x14ac:dyDescent="0.3">
      <c r="B28" s="61" t="s">
        <v>105</v>
      </c>
      <c r="C28" s="71" t="s">
        <v>106</v>
      </c>
    </row>
    <row r="29" spans="2:3" x14ac:dyDescent="0.3">
      <c r="B29" s="73" t="s">
        <v>108</v>
      </c>
      <c r="C29" s="71" t="s">
        <v>109</v>
      </c>
    </row>
    <row r="30" spans="2:3" ht="15" thickBot="1" x14ac:dyDescent="0.35">
      <c r="B30" s="50"/>
      <c r="C30" s="56"/>
    </row>
    <row r="31" spans="2:3" x14ac:dyDescent="0.3">
      <c r="B31" s="38"/>
      <c r="C31" s="38"/>
    </row>
  </sheetData>
  <customSheetViews>
    <customSheetView guid="{7FE44434-4F26-4156-892D-30312D95D664}">
      <selection activeCell="P10" sqref="P10"/>
      <pageMargins left="0.7" right="0.7" top="0.75" bottom="0.75" header="0.3" footer="0.3"/>
      <pageSetup orientation="portrait"/>
    </customSheetView>
  </customSheetViews>
  <mergeCells count="3">
    <mergeCell ref="B12:C12"/>
    <mergeCell ref="B22:C22"/>
    <mergeCell ref="B2:C2"/>
  </mergeCells>
  <pageMargins left="0.7" right="0.7" top="0.75" bottom="0.75" header="0.3" footer="0.3"/>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INFO</vt:lpstr>
      <vt:lpstr>General Design Guidlines</vt:lpstr>
      <vt:lpstr>START HERE</vt:lpstr>
      <vt:lpstr>Cantilever Snap</vt:lpstr>
      <vt:lpstr>"L" Shaped</vt:lpstr>
      <vt:lpstr>"U" Shaped</vt:lpstr>
      <vt:lpstr>Material Prop Ref.</vt:lpstr>
      <vt:lpstr>'Cantilever Snap'!Print_Area</vt:lpstr>
    </vt:vector>
  </TitlesOfParts>
  <Company>Whirlpool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Snap Fit Analysis</dc:title>
  <dc:creator>WELSHAB</dc:creator>
  <cp:lastModifiedBy>Ms Mohan Kumar (BSH GDE-SRAD)</cp:lastModifiedBy>
  <dcterms:created xsi:type="dcterms:W3CDTF">2010-10-13T13:17:09Z</dcterms:created>
  <dcterms:modified xsi:type="dcterms:W3CDTF">2025-07-02T03:54:06Z</dcterms:modified>
</cp:coreProperties>
</file>